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565" windowWidth="9750" windowHeight="9120" activeTab="1"/>
  </bookViews>
  <sheets>
    <sheet name="BVC 2016 sintetic" sheetId="1" r:id="rId1"/>
    <sheet name="BVC 2016 analitic" sheetId="2" r:id="rId2"/>
    <sheet name="Anexa 3" sheetId="3" r:id="rId3"/>
    <sheet name="Anexa 4" sheetId="4" r:id="rId4"/>
    <sheet name="Anexa 5" sheetId="5" r:id="rId5"/>
    <sheet name="aneaxa 5a" sheetId="6" r:id="rId6"/>
    <sheet name="Anexa 6" sheetId="7" r:id="rId7"/>
    <sheet name="Anexa 7" sheetId="8" r:id="rId8"/>
    <sheet name="Anexa 8" sheetId="9" r:id="rId9"/>
    <sheet name="corelatii" sheetId="10" r:id="rId10"/>
  </sheets>
  <definedNames>
    <definedName name="_xlnm.Print_Area" localSheetId="5">'aneaxa 5a'!$A$1:$F$37</definedName>
    <definedName name="_xlnm.Print_Area" localSheetId="3">'Anexa 4'!$A$1:$K$173</definedName>
    <definedName name="_xlnm.Print_Area" localSheetId="4">'Anexa 5'!$A$1:$I$56</definedName>
    <definedName name="_xlnm.Print_Titles" localSheetId="3">'Anexa 4'!$9:$10</definedName>
    <definedName name="_xlnm.Print_Titles" localSheetId="4">'Anexa 5'!$10:$11</definedName>
    <definedName name="_xlnm.Print_Titles" localSheetId="1">'BVC 2016 analitic'!$10:$13</definedName>
    <definedName name="_xlnm.Print_Titles" localSheetId="0">'BVC 2016 sintetic'!$9:$11</definedName>
  </definedNames>
  <calcPr fullCalcOnLoad="1"/>
</workbook>
</file>

<file path=xl/sharedStrings.xml><?xml version="1.0" encoding="utf-8"?>
<sst xmlns="http://schemas.openxmlformats.org/spreadsheetml/2006/main" count="1001" uniqueCount="517">
  <si>
    <t>Aprobat</t>
  </si>
  <si>
    <t>Realizat</t>
  </si>
  <si>
    <t>Trim I</t>
  </si>
  <si>
    <t>Trim II</t>
  </si>
  <si>
    <t>Trim III</t>
  </si>
  <si>
    <t>Trim IV</t>
  </si>
  <si>
    <t>rate</t>
  </si>
  <si>
    <t xml:space="preserve">Nr </t>
  </si>
  <si>
    <t>Crt</t>
  </si>
  <si>
    <t xml:space="preserve">INDICATORI </t>
  </si>
  <si>
    <t>Mii lei</t>
  </si>
  <si>
    <t>%</t>
  </si>
  <si>
    <t>Venituri extraordinare</t>
  </si>
  <si>
    <t>Cheltuieli de exploatare, din care:</t>
  </si>
  <si>
    <t>Cheltuieli extraordinare</t>
  </si>
  <si>
    <t>REZULTATUL BRUT (profit/pierdere)</t>
  </si>
  <si>
    <t>VENITURI DIN FONDURI EUROPENE</t>
  </si>
  <si>
    <t>SURSE DE FINANŢARE A INVESTIŢIILOR, din care:</t>
  </si>
  <si>
    <t>Alocaţii de la buget</t>
  </si>
  <si>
    <t>DATE DE FUNDAMENTARE</t>
  </si>
  <si>
    <t>Nr.mediu de salariaţi total</t>
  </si>
  <si>
    <t>II</t>
  </si>
  <si>
    <t>c1</t>
  </si>
  <si>
    <t>c2</t>
  </si>
  <si>
    <t>III</t>
  </si>
  <si>
    <t>IV</t>
  </si>
  <si>
    <t>V</t>
  </si>
  <si>
    <t>VI</t>
  </si>
  <si>
    <t>VII</t>
  </si>
  <si>
    <t>VIII</t>
  </si>
  <si>
    <t>IX</t>
  </si>
  <si>
    <t>Nr. Crt</t>
  </si>
  <si>
    <t>TOTAL din care:</t>
  </si>
  <si>
    <t>I.</t>
  </si>
  <si>
    <t>a)</t>
  </si>
  <si>
    <t>b)</t>
  </si>
  <si>
    <t>din vânzarea mărfurilor</t>
  </si>
  <si>
    <t>c)</t>
  </si>
  <si>
    <t>transferuri, cf.  prevederilor    legale  în  vigoare</t>
  </si>
  <si>
    <t>d)</t>
  </si>
  <si>
    <t>e)</t>
  </si>
  <si>
    <t>din imobilizări financiare</t>
  </si>
  <si>
    <t>din dobânzi</t>
  </si>
  <si>
    <t>alte venituri financiare</t>
  </si>
  <si>
    <t xml:space="preserve"> cheltuieli materiale</t>
  </si>
  <si>
    <t>f)</t>
  </si>
  <si>
    <t>g)</t>
  </si>
  <si>
    <t>ch. cu amortizarea imobilizărilor corporale şi necorporale</t>
  </si>
  <si>
    <t>h)</t>
  </si>
  <si>
    <t>i)</t>
  </si>
  <si>
    <t>alte cheltuieli financiare</t>
  </si>
  <si>
    <t>cheltuieli cu reclama si publicitate</t>
  </si>
  <si>
    <t>alte cheltuieli</t>
  </si>
  <si>
    <t>mii lei</t>
  </si>
  <si>
    <t>INDICATORI</t>
  </si>
  <si>
    <t>Valoare</t>
  </si>
  <si>
    <t>I</t>
  </si>
  <si>
    <t>Surse proprii, din care:</t>
  </si>
  <si>
    <t>Credite bancare, din care:</t>
  </si>
  <si>
    <t>CHELTUIELI PENTRU INVESTIŢII, din care:</t>
  </si>
  <si>
    <t>Investiţii în curs, din care:</t>
  </si>
  <si>
    <t>Investiţii noi, din care:</t>
  </si>
  <si>
    <t>Rambursări de rate aferente creditelor pentru investiţii, din care:</t>
  </si>
  <si>
    <t>Nr. Crt.</t>
  </si>
  <si>
    <t>Reduceri</t>
  </si>
  <si>
    <t>Suma</t>
  </si>
  <si>
    <t>1.</t>
  </si>
  <si>
    <t>Dotări (alte achiziţii de imobilizări corporale)</t>
  </si>
  <si>
    <t>credite</t>
  </si>
  <si>
    <t>alte surse</t>
  </si>
  <si>
    <t>Nr. rd.</t>
  </si>
  <si>
    <t xml:space="preserve"> Aprobat</t>
  </si>
  <si>
    <t xml:space="preserve"> Propuneri</t>
  </si>
  <si>
    <t>7=6/5</t>
  </si>
  <si>
    <t>Rezerve legale</t>
  </si>
  <si>
    <t>Alte rezerve reprezentând facilităţi fiscale prevăzute de lege</t>
  </si>
  <si>
    <t>Acoperirea pierderilor contabile din anii precedenţi</t>
  </si>
  <si>
    <t>Alte repartizări prevăzute de lege</t>
  </si>
  <si>
    <t>X</t>
  </si>
  <si>
    <t>Anexa nr.5</t>
  </si>
  <si>
    <t>Anexa nr.6</t>
  </si>
  <si>
    <t>din vânzarea produselor</t>
  </si>
  <si>
    <t>din servicii prestate</t>
  </si>
  <si>
    <t>din redevenţe şi chirii</t>
  </si>
  <si>
    <t>alte venituri</t>
  </si>
  <si>
    <t>din investiţii financiare</t>
  </si>
  <si>
    <t>din diferenţe de curs</t>
  </si>
  <si>
    <t>A1</t>
  </si>
  <si>
    <t>cheltuieli cu materiile prime</t>
  </si>
  <si>
    <t>b1)</t>
  </si>
  <si>
    <t>cheltuieli cu piesele de schimb</t>
  </si>
  <si>
    <t>b2)</t>
  </si>
  <si>
    <t>cheltuieli cu combustibilii</t>
  </si>
  <si>
    <t>A2</t>
  </si>
  <si>
    <t>cheltuieli cu întreţinerea şi reparaţiile</t>
  </si>
  <si>
    <t xml:space="preserve">b) </t>
  </si>
  <si>
    <t xml:space="preserve"> - către operatori cu capital integral/majoritar de stat</t>
  </si>
  <si>
    <t xml:space="preserve"> - către operatori cu capital privat</t>
  </si>
  <si>
    <t>prime de asigurare</t>
  </si>
  <si>
    <t>cheltuieli de asigurare şi pază</t>
  </si>
  <si>
    <t>j)</t>
  </si>
  <si>
    <t>cheltuieli cu pregătirea profesională</t>
  </si>
  <si>
    <t>cheltuieli cu reevaluarea imobilizărilor corporale şi necorporale, din care:</t>
  </si>
  <si>
    <t xml:space="preserve">              -interna</t>
  </si>
  <si>
    <t xml:space="preserve">              -externa</t>
  </si>
  <si>
    <t>a) cheltuieli sociale prevăzute la art. 21 din Legea nr. 571/2003 privind Codul fiscal, cu modificările şi completările ulterioare, din care:</t>
  </si>
  <si>
    <t>b) tichete de masă;</t>
  </si>
  <si>
    <t>c) tichete de vacanţă;</t>
  </si>
  <si>
    <t>a) ch. cu plăţile compensatorii   aferente disponibilizărilor de personal</t>
  </si>
  <si>
    <t>b) ch. cu drepturile  salariale cuvenite în baza unor hotărâri judecătoreşti</t>
  </si>
  <si>
    <t xml:space="preserve">     - către bugetul general consolidat</t>
  </si>
  <si>
    <t xml:space="preserve">     - către alţi creditori</t>
  </si>
  <si>
    <t>cheltuieli privind activele imobilizate</t>
  </si>
  <si>
    <t>ch.de sponsorizare a cluburilor sportive</t>
  </si>
  <si>
    <t>ch. de sponsorizare a unităţilor de cult</t>
  </si>
  <si>
    <t xml:space="preserve">ch. privind acordarea ajutoarelor umanitare si sociale </t>
  </si>
  <si>
    <t>alte cheltuieli cu sponsorizarea</t>
  </si>
  <si>
    <t>ch. cu taxa pt.activitatea de exploatare  a resurselor minerale</t>
  </si>
  <si>
    <t>ch. cu redevenţa pentru  concesionarea  bunurilor publice şi resursele minerale</t>
  </si>
  <si>
    <t>ch. cu taxa de licenţă</t>
  </si>
  <si>
    <t>ch. cu taxa de mediu</t>
  </si>
  <si>
    <t>Nr. de personal prognozat la finele anului</t>
  </si>
  <si>
    <t>Anexa nr.2</t>
  </si>
  <si>
    <t xml:space="preserve">%       </t>
  </si>
  <si>
    <t>6=5/4</t>
  </si>
  <si>
    <t>Venituri financiare</t>
  </si>
  <si>
    <t>Cheltuieli financiare</t>
  </si>
  <si>
    <t>IMPOZIT PE PROFIT</t>
  </si>
  <si>
    <t>PROFITUL CONTABIL RĂMAS DUPĂ DEDUCEREA IMPOZITULUI PE PROFIT, din care:</t>
  </si>
  <si>
    <t xml:space="preserve">Minimim 50% vărsăminte la bugetul de stat sau local în cazul regiilor autonome, ori dividende cuvenite actionarilor, în cazul societăţilor/ companiilor naţionale şi societăţilor cu capital integral sau majoritar de stat, din care: </t>
  </si>
  <si>
    <t>CHELTUIELI  PENTRU INVESTIŢII</t>
  </si>
  <si>
    <t>Anexa nr.4</t>
  </si>
  <si>
    <t>din valorificarea certificatelor CO2</t>
  </si>
  <si>
    <t>A.</t>
  </si>
  <si>
    <t>B.</t>
  </si>
  <si>
    <t xml:space="preserve">ch. cu salariile </t>
  </si>
  <si>
    <t>alte cheltuieli  cu personalul, din care:</t>
  </si>
  <si>
    <t>cheltuieli cu asigurările şi protecţia socială, fondurile speciale şi alte obligaţii legale</t>
  </si>
  <si>
    <t>C.</t>
  </si>
  <si>
    <t>D.</t>
  </si>
  <si>
    <t>cheltuieli cu impozite, taxe si varsaminte asimilate</t>
  </si>
  <si>
    <t>CHELTUIELI ELIGIBILE DIN FONDURI EUROPENE,   din care</t>
  </si>
  <si>
    <t>cheltuieli cu salariile</t>
  </si>
  <si>
    <t>cheltuieli privind prestarile de servicii</t>
  </si>
  <si>
    <t>Anexa nr.1</t>
  </si>
  <si>
    <t xml:space="preserve">Nr.mediu de salariaţi </t>
  </si>
  <si>
    <t>c1)</t>
  </si>
  <si>
    <t>venituri aferente costului producţiei în curs de execuţie</t>
  </si>
  <si>
    <t>din amenzi şi penalităţi</t>
  </si>
  <si>
    <t>din subvenţii pentru investiţii</t>
  </si>
  <si>
    <t>f1)</t>
  </si>
  <si>
    <t>cheltuieli privind materialele de natura obiectelor de inventar</t>
  </si>
  <si>
    <t>cheltuieli privind energia şi apa</t>
  </si>
  <si>
    <t>A3</t>
  </si>
  <si>
    <t>cheltuieli cu colaboratorii</t>
  </si>
  <si>
    <t>cheltuieli privind comisioanele şi onorariul, din care:</t>
  </si>
  <si>
    <t>c2)</t>
  </si>
  <si>
    <t>cheltuieli cu transportul de bunuri şi persoane</t>
  </si>
  <si>
    <t>cheltuieli poştale şi taxe de telecomunicaţii</t>
  </si>
  <si>
    <t>cheltuieli cu serviciile bancare şi asimilate</t>
  </si>
  <si>
    <t>i1)</t>
  </si>
  <si>
    <t>i2)</t>
  </si>
  <si>
    <t>i3)</t>
  </si>
  <si>
    <t>i4)</t>
  </si>
  <si>
    <t>i5)</t>
  </si>
  <si>
    <t>i6)</t>
  </si>
  <si>
    <t>i7)</t>
  </si>
  <si>
    <t>cheltuieli cu prestaţiile efectuate de filiale</t>
  </si>
  <si>
    <t>cheltuieli cu anunţurile privind licitaţiile şi alte anunţuri</t>
  </si>
  <si>
    <t>C1</t>
  </si>
  <si>
    <t>C2</t>
  </si>
  <si>
    <t>C3</t>
  </si>
  <si>
    <t>C4</t>
  </si>
  <si>
    <t>C5</t>
  </si>
  <si>
    <t>cheltuieli nedeductibile fiscal</t>
  </si>
  <si>
    <t>a1)</t>
  </si>
  <si>
    <t>a2)</t>
  </si>
  <si>
    <t>aferente creditelor pentru investiţii</t>
  </si>
  <si>
    <t>aferente creditelor pentru activitatea curentă</t>
  </si>
  <si>
    <t>bonusuri</t>
  </si>
  <si>
    <t>cheltuieli de protocol, din care:</t>
  </si>
  <si>
    <t>cheltuieli de reclamă şi publicitate, din care:</t>
  </si>
  <si>
    <t>d) ch. privind participarea  salariaţilor la profitul obtinut în anul precedent</t>
  </si>
  <si>
    <t>e) alte cheltuieli conform CCM.</t>
  </si>
  <si>
    <t>c) cheltuieli de natură salarială aferente restructurarii, privatizarii, administrator special, alte comisii si comitete</t>
  </si>
  <si>
    <t xml:space="preserve"> a) salarii de bază</t>
  </si>
  <si>
    <t xml:space="preserve"> c) alte bonificaţii (conform CCM)</t>
  </si>
  <si>
    <t>Investiţii efectuate la imobilizările corporale existente (modernizări), din care:</t>
  </si>
  <si>
    <t>Rezultat brut</t>
  </si>
  <si>
    <t xml:space="preserve">  a) - amortizare</t>
  </si>
  <si>
    <t xml:space="preserve">  b) - profit</t>
  </si>
  <si>
    <t xml:space="preserve">  a) - interne</t>
  </si>
  <si>
    <t xml:space="preserve">  b) - externe</t>
  </si>
  <si>
    <t xml:space="preserve">Alte surse, din care: </t>
  </si>
  <si>
    <t>a) pentru bunurile proprietatea privata a operatorului economic:</t>
  </si>
  <si>
    <t>b) pentru bunurile de natura domeniului public al statului sau al unităţii administrativ teritoriale:</t>
  </si>
  <si>
    <t>c) pentru bunurile de natura domeniului privat al statului sau al unităţii administrativ teritoriale:</t>
  </si>
  <si>
    <t>d) pentru bunurile luate în concesiune, închiriate sau în locaţie de gestiune, exclusiv cele din domeniul public sau privat al statului sau al unităţii administrativ teritoriale:</t>
  </si>
  <si>
    <t xml:space="preserve"> b) sporuri, prime şi alte bonificaţii aferente salariului de bază (conform CCM)</t>
  </si>
  <si>
    <t>9=7/5</t>
  </si>
  <si>
    <t>10=8/7</t>
  </si>
  <si>
    <t>Total</t>
  </si>
  <si>
    <t xml:space="preserve"> - buget general consolidat</t>
  </si>
  <si>
    <t xml:space="preserve"> - alţi creditori</t>
  </si>
  <si>
    <t xml:space="preserve">Situaţia datoriilor rezultate din împrumuturile contractate </t>
  </si>
  <si>
    <t>B. Credite pentru investiţii</t>
  </si>
  <si>
    <t>A .Credite pentru activitatea curentă</t>
  </si>
  <si>
    <t>Termen de realizare</t>
  </si>
  <si>
    <t>Perioada de rambursare în ani</t>
  </si>
  <si>
    <t xml:space="preserve">Valoarea anuală scadentă în anul curent (N)                                       </t>
  </si>
  <si>
    <t xml:space="preserve">Valoarea anuală scadentă în anul N+1                                       </t>
  </si>
  <si>
    <t xml:space="preserve">Valoarea anuală scadentă în anul N+2                               </t>
  </si>
  <si>
    <t>încasări creanţe</t>
  </si>
  <si>
    <t>Data finalizării investiţiei</t>
  </si>
  <si>
    <t>Programul de investiţii, dotări şi sursele de finanţare</t>
  </si>
  <si>
    <t>Măsuri</t>
  </si>
  <si>
    <t>Detalierea indicatorilor economico-financiari prevăzuţi în bugetul de venituri şi cheltuieli</t>
  </si>
  <si>
    <t xml:space="preserve">Repartizarea pe trimestre a indicatorilor economico-financiari </t>
  </si>
  <si>
    <t>Cauza 1…………………….</t>
  </si>
  <si>
    <t>Cauza 2…………………….</t>
  </si>
  <si>
    <t xml:space="preserve">dobânzi </t>
  </si>
  <si>
    <t>comisioane</t>
  </si>
  <si>
    <t xml:space="preserve">   1a.</t>
  </si>
  <si>
    <t xml:space="preserve">   1b.</t>
  </si>
  <si>
    <t>diferenţe de curs nefavorabile</t>
  </si>
  <si>
    <t>Nr.crt.</t>
  </si>
  <si>
    <t>Total A</t>
  </si>
  <si>
    <t>Total B</t>
  </si>
  <si>
    <t>Total General A+B</t>
  </si>
  <si>
    <t xml:space="preserve">  Influenţe (+/-) </t>
  </si>
  <si>
    <t xml:space="preserve"> Influenţe   (+/-)</t>
  </si>
  <si>
    <t xml:space="preserve"> Influenţe  (+/-)</t>
  </si>
  <si>
    <t>TOTAL                              (Rd.1a+Rd.1b), din care:</t>
  </si>
  <si>
    <t>Pct. I</t>
  </si>
  <si>
    <t>Pct. II</t>
  </si>
  <si>
    <t>Pct. III</t>
  </si>
  <si>
    <t>TOTAL Pct. I</t>
  </si>
  <si>
    <t>TOTAL Pct. II</t>
  </si>
  <si>
    <t>TOTAL GENERAL Pct. I + Pct. II</t>
  </si>
  <si>
    <t>Sold sf. an precedent       (N-1)</t>
  </si>
  <si>
    <t>Cauze care diminuează efectul măsurilor prevăzute la Pct. I</t>
  </si>
  <si>
    <t>cheltuieli aferente transferurilor pentru plata personalului</t>
  </si>
  <si>
    <t>Rezultat brut (+/-)</t>
  </si>
  <si>
    <t xml:space="preserve">din producţia vândută (Rd.4+Rd.5+Rd.6+Rd.7), din care: </t>
  </si>
  <si>
    <t>f2)</t>
  </si>
  <si>
    <t>f2.1)</t>
  </si>
  <si>
    <t>f3)</t>
  </si>
  <si>
    <t>f4)</t>
  </si>
  <si>
    <t>f5)</t>
  </si>
  <si>
    <t>din vânzarea activelor şi alte operaţii de capital (Rd.18+Rd.19), din care:</t>
  </si>
  <si>
    <t>venituri din provizioane şi ajustări pentru depreciere sau pierderi de valoare , din care:</t>
  </si>
  <si>
    <t>c) pentru AGA şi cenzori</t>
  </si>
  <si>
    <t>d) pentru alte comisii şi comitete constituite potrivit legii</t>
  </si>
  <si>
    <t>a) pentru directori/directorat</t>
  </si>
  <si>
    <t>a) ch. privind contribuţia la asigurări sociale</t>
  </si>
  <si>
    <t xml:space="preserve">b) ch. privind contribuţia la asigurări pt.somaj </t>
  </si>
  <si>
    <t>d) ch. privind  contribuţiile la fondurile speciale aferente  fondului de salarii</t>
  </si>
  <si>
    <t>e) ch. privind  contribuţiia unităţii la schemele de pensii</t>
  </si>
  <si>
    <t>f) cheltuieli privind alte contribuţii si fonduri speciale</t>
  </si>
  <si>
    <t>c) ch. privind  contribuţia la asigurări sociale  de  sănătate</t>
  </si>
  <si>
    <t>cheltuieli cu materialele consumabile, din care:</t>
  </si>
  <si>
    <t xml:space="preserve"> - ch.de promovare a produselor</t>
  </si>
  <si>
    <t>d1)</t>
  </si>
  <si>
    <t>d2)</t>
  </si>
  <si>
    <t>d3)</t>
  </si>
  <si>
    <t>d4)</t>
  </si>
  <si>
    <t xml:space="preserve"> - din participarea salariaţilor la profit</t>
  </si>
  <si>
    <t xml:space="preserve"> - din deprecierea imobilizărilor corporale şi a activelor circulante</t>
  </si>
  <si>
    <t xml:space="preserve"> - venituri din alte provizioane</t>
  </si>
  <si>
    <t>a3)</t>
  </si>
  <si>
    <t>a4)</t>
  </si>
  <si>
    <t xml:space="preserve"> - active necorporale</t>
  </si>
  <si>
    <t xml:space="preserve">f) </t>
  </si>
  <si>
    <t>cheltuieli privind întreţinerea şi funcţionarea tehnicii de calcul</t>
  </si>
  <si>
    <t>alte cheltuieli cu serviciile executate de terţi, din care:</t>
  </si>
  <si>
    <t xml:space="preserve"> - tichete de creşă, cf. Legii nr. 193/2006, cu modificările ulterioare;</t>
  </si>
  <si>
    <t xml:space="preserve"> - tichete cadou pentru cheltuieli sociale potrivit Legii nr. 193/2006, cu modificările ulterioare;</t>
  </si>
  <si>
    <t>cheltuieli privind recrutarea şi plasarea personalului de conducere cf. Ordonanţei de urgenţă a Guvernului nr. 109/2011</t>
  </si>
  <si>
    <t xml:space="preserve"> -  tichete cadou ptr. cheltuieli de reclamă şi publicitate, potrivit Legii  nr.193/2006, cu modificările ulterioare</t>
  </si>
  <si>
    <t xml:space="preserve"> - tichete cadou ptr. campanii de marketing, studiul pieţei, promovarea pe pieţe existente sau noi, potrivit Legii nr.193/2006, cu  modificările ulterioare</t>
  </si>
  <si>
    <t xml:space="preserve"> - tichete cadou potrivit Legii nr.193/2006, cu modificările ulterioare</t>
  </si>
  <si>
    <t>cheltuieli cu bunuri si servicii</t>
  </si>
  <si>
    <t>cheltuieli cu plati compensatorii aferente disponibilizarilor de personal</t>
  </si>
  <si>
    <t>alocaţii bugetare aferente plăţii angajamentelor din anii anteriori</t>
  </si>
  <si>
    <t>subvenţii, cf. prevederilor  legale în vigoare</t>
  </si>
  <si>
    <t>din producţia de imobilizări</t>
  </si>
  <si>
    <t xml:space="preserve"> - active corporale</t>
  </si>
  <si>
    <t>ch. cu taxa de autorizare</t>
  </si>
  <si>
    <t>C0</t>
  </si>
  <si>
    <t>Constituirea surselor proprii de finanţare pentru proiectele cofinanţate din împrumuturi externe, precum şi pentru constituirea surselor necesare rambursării ratelor de capital, plaţii dobânzilor, comisioanelor şi altor costuri aferente acestor împrumuturi</t>
  </si>
  <si>
    <t>Anexa nr.8</t>
  </si>
  <si>
    <t>Anexa nr.7</t>
  </si>
  <si>
    <t>cheltuieli cu personalul, din care:</t>
  </si>
  <si>
    <t xml:space="preserve">   -  dividende cuvenite altor acţionari</t>
  </si>
  <si>
    <t>%        4=3/2</t>
  </si>
  <si>
    <t>%        7=6/5</t>
  </si>
  <si>
    <t>Anexa nr.3</t>
  </si>
  <si>
    <t>Plăţi restante</t>
  </si>
  <si>
    <t>Creanţe restante</t>
  </si>
  <si>
    <t xml:space="preserve">din subvenţii şi transferuri de exploatare aferente cifrei de afaceri nete (Rd.10+Rd.11), din care: </t>
  </si>
  <si>
    <t>b) pentru consiliul de administraţie/consiliul de supraveghere, din care:</t>
  </si>
  <si>
    <t>-componenta fixă</t>
  </si>
  <si>
    <t xml:space="preserve">Creanţe restante </t>
  </si>
  <si>
    <t>VENITURI TOTALE  (Rd.1=Rd.2+Rd.5+Rd.6)</t>
  </si>
  <si>
    <t>Cheltuieli de natură salarială(Rd.13+Rd.14)</t>
  </si>
  <si>
    <t>Cheltuieli totale la 1000 lei venituri totale        (Rd.7/Rd.1)x1000</t>
  </si>
  <si>
    <t>VENITURI TOTALE (Rd.2+Rd.22+Rd.28)</t>
  </si>
  <si>
    <t>Venituri financiare (Rd.23+Rd.24+Rd.25+Rd.26+Rd.27), din care:</t>
  </si>
  <si>
    <t xml:space="preserve">A. Cheltuieli cu bunuri şi servicii (Rd.32+Rd.40+Rd.46), din care: </t>
  </si>
  <si>
    <t>Cheltuieli privind stocurile (Rd.33+Rd.34+Rd.37+Rd.38+Rd.39), din care:</t>
  </si>
  <si>
    <t xml:space="preserve">Cheltuieli privind serviciile executate de terţi (Rd.41+Rd.42+Rd.45), din care: </t>
  </si>
  <si>
    <t>cheltuieli privind chiriile (Rd.43+Rd.44) din care:</t>
  </si>
  <si>
    <t>cheltuieli de protocol, reclamă şi publicitate (Rd.51+Rd.53), din care:</t>
  </si>
  <si>
    <t>Ch. cu sponsorizarea (Rd.58+Rd.59+Rd.60+Rd.61), din care:</t>
  </si>
  <si>
    <t xml:space="preserve">     - cheltuieli cu diurna (Rd.65+Rd.66), din care: </t>
  </si>
  <si>
    <t xml:space="preserve">B  Cheltuieli cu impozite, taxe şi vărsăminte asimilate (Rd.80+Rd.81+Rd.82+Rd.83+Rd.84+Rd.85), din care: </t>
  </si>
  <si>
    <t xml:space="preserve">Bonusuri (Rd.93+Rd.96+Rd.97+Rd.98+ Rd.99), din care: </t>
  </si>
  <si>
    <t>Alte cheltuieli cu personalul (Rd.101+Rd.102+Rd.103), din care:</t>
  </si>
  <si>
    <t>Cheltuieli de natură salarială (Rd.88+ Rd.92)</t>
  </si>
  <si>
    <t>Cheltuieli  cu salariile (Rd.89+Rd.90+Rd.91), din care:</t>
  </si>
  <si>
    <t>alte venituri din exploatare (Rd.15+Rd.16+Rd.19+Rd.20+Rd.21), din care:</t>
  </si>
  <si>
    <t xml:space="preserve">Cheltuieli cu alte servicii executate de terţi (Rd.47+Rd.48+Rd.50+Rd.57+Rd.62+Rd.63+Rd.67+   Rd.68+Rd.69+Rd.78), din care: </t>
  </si>
  <si>
    <t>-componenta variabilă</t>
  </si>
  <si>
    <t>f1.1)</t>
  </si>
  <si>
    <t>REZULTATUL BRUT (profit/pierdere)   (Rd.1-Rd.29)</t>
  </si>
  <si>
    <t xml:space="preserve">Cheltuieli cu asigurările şi protecţia socială, fondurile speciale şi alte obligaţii legale (Rd.114+Rd.115+Rd.116+Rd.117+Rd.118+Rd.119), din care: </t>
  </si>
  <si>
    <t>cheltuieli cu majorări şi penalităţi (Rd.122+Rd.123), din care:</t>
  </si>
  <si>
    <t>D. Alte cheltuieli de exploatare (Rd.121+Rd.124+Rd.125+Rd.126+Rd.127+Rd.128), din care:</t>
  </si>
  <si>
    <t>Programul de reducere a plăţilor restante cu prezentarea surselor</t>
  </si>
  <si>
    <t>Gradul de realizare a veniturilor totale</t>
  </si>
  <si>
    <t>2.</t>
  </si>
  <si>
    <t>3.</t>
  </si>
  <si>
    <t xml:space="preserve">Plăţi restante </t>
  </si>
  <si>
    <t xml:space="preserve">Venituri din exploatare </t>
  </si>
  <si>
    <t>Cheltuieli de natură salarială (Rd.87)</t>
  </si>
  <si>
    <t>alte cheltuieli de exploatare</t>
  </si>
  <si>
    <t xml:space="preserve">cheltuieli privind ajustările şi provizioanele </t>
  </si>
  <si>
    <t xml:space="preserve">-provizioane privind participarea la profit a salariaţilor </t>
  </si>
  <si>
    <t>Cheltuieli  cu salariile (Rd.88)</t>
  </si>
  <si>
    <t xml:space="preserve"> b)</t>
  </si>
  <si>
    <t>din anularea provizioanelor (Rd.133+Rd.134+Rd.135), din care:</t>
  </si>
  <si>
    <t xml:space="preserve">Cheltuieli financiare (Rd.137+Rd.140+Rd.143), din care: </t>
  </si>
  <si>
    <t>cheltuieli privind dobânzile (Rd.138+Rd.139), din care:</t>
  </si>
  <si>
    <t>cheltuieli din diferenţe de curs valutar (Rd.141+Rd.142), din care:</t>
  </si>
  <si>
    <t>venituri neimpozabile</t>
  </si>
  <si>
    <t xml:space="preserve"> - cantitatea de produse finite (QPF)</t>
  </si>
  <si>
    <t>.....</t>
  </si>
  <si>
    <t>Valoarea imprumutului conform contractului</t>
  </si>
  <si>
    <t>Cauza n………………….</t>
  </si>
  <si>
    <t>3=4+5+6</t>
  </si>
  <si>
    <t>7=2-3</t>
  </si>
  <si>
    <t>9=7-8</t>
  </si>
  <si>
    <t>11=9-10</t>
  </si>
  <si>
    <t>Cheltuieli aferente contractului de mandat si a altor organe de conducere si control, comisii si comitete</t>
  </si>
  <si>
    <t xml:space="preserve">Participarea salariaţilor la profit în limita a 10% din profitul net,  dar nu mai mult de nivelul unui salariu de bază mediu lunar realizat la nivelul operatorului economic în exerciţiul  financiar de referinţă </t>
  </si>
  <si>
    <t xml:space="preserve">Cheltuieli de exploatare (Rd.31+Rd.79+Rd.86+Rd.120), din care: </t>
  </si>
  <si>
    <t>33a</t>
  </si>
  <si>
    <t xml:space="preserve">   -  dividende cuvenite bugetului de stat </t>
  </si>
  <si>
    <t xml:space="preserve">Creanţe restante, din care: </t>
  </si>
  <si>
    <t>Cheltuieli aferente contractului de mandat si a altor organe de conducere si control, comisii si comitete (Rd.105+Rd.108+Rd.111+ Rd.112), din care:</t>
  </si>
  <si>
    <t xml:space="preserve"> - de la operatori cu capital integral/majoritar de stat</t>
  </si>
  <si>
    <t xml:space="preserve"> - de la operatori cu capital privat</t>
  </si>
  <si>
    <t>130a</t>
  </si>
  <si>
    <t>f1.2)</t>
  </si>
  <si>
    <t xml:space="preserve"> - de la bugetul de stat</t>
  </si>
  <si>
    <t xml:space="preserve"> - de la bugetul local</t>
  </si>
  <si>
    <t>CHELTUIELI TOTALE  (Rd.30+Rd.136+Rd.144)</t>
  </si>
  <si>
    <t>ajustări şi deprecieri pentru pierdere de valoare şi provizioane (Rd.129-Rd.131), din care:</t>
  </si>
  <si>
    <t xml:space="preserve"> - pret mediu (p)</t>
  </si>
  <si>
    <t>Venituri totale (rd.1+rd.2+rd.3), din care:</t>
  </si>
  <si>
    <t xml:space="preserve"> - de la alte entitati</t>
  </si>
  <si>
    <t>- provizioane in legatura cu contractul de mandat</t>
  </si>
  <si>
    <t>conform Hotararii C.A.</t>
  </si>
  <si>
    <t>4a</t>
  </si>
  <si>
    <t>Venituri totale din exploatare, din care:</t>
  </si>
  <si>
    <t>CHELTUIELI TOTALE  (Rd.7=Rd.8+Rd.20+Rd.21)</t>
  </si>
  <si>
    <t>Profitul contabil rămas după deducerea sumelor de la Rd. 25, 26, 27, 28, 29</t>
  </si>
  <si>
    <t>Profitul nerepartizat pe destinaţiile prevăzute la Rd.31 - Rd.32 se repartizează la alte rezerve şi constituie sursă proprie de finanţare</t>
  </si>
  <si>
    <t>Castigul mediu  lunar pe salariat (lei/persoană) determinat pe baza cheltuielilor de natură salarială  (Rd.12/Rd.49)/12*1000</t>
  </si>
  <si>
    <t>Castigul mediu lunar pe salariat deterninat pe baza cheltuielilor cu salariile (lei/persoană)  (Rd.13/Rd.49)/12*1000</t>
  </si>
  <si>
    <t>Productivitatea muncii în unităţi valorice pe total personal mediu (mii lei/persoană) (Rd.2/Rd.49)</t>
  </si>
  <si>
    <t>Productivitatea muncii în unităţi fizice pe total personal mediu (cantitate produse finite/ persoană)</t>
  </si>
  <si>
    <t>Venituri totale din exploatare (Rd.3+Rd.8+Rd.9+Rd.12+Rd.13+Rd.14), din care:</t>
  </si>
  <si>
    <t>C. Cheltuieli cu personalul (Rd.87+Rd.100+Rd.104+Rd.113), din care:</t>
  </si>
  <si>
    <t>Castigul mediu lunar pe salariat deterninat pe baza cheltuielilor cu salariile              (Rd.151/Rd.153)/12*1000</t>
  </si>
  <si>
    <t>Câştigul mediu  lunar pe salariat (lei/persoană) determinat pe baza cheltuielilor de natură salarială (Rd.150/Rd.153)/12*1000</t>
  </si>
  <si>
    <t>Productivitatea muncii în unităţi fizice pe total personal mediu (cantitate produse finite/persoană) W=QPF/Rd.153</t>
  </si>
  <si>
    <t>Elemente de calcul a productivitatii muncii in  unităţi fizice, din care</t>
  </si>
  <si>
    <t xml:space="preserve"> - valoare=QPF x  p</t>
  </si>
  <si>
    <t xml:space="preserve"> - pondere in venituri totale de exploatare =   Rd.161/Rd.2</t>
  </si>
  <si>
    <t xml:space="preserve">Măsuri de îmbunătăţire a rezultatului brut şi reducere a plăţilor restante </t>
  </si>
  <si>
    <t>Număr mediu lunar de personal pe trimestru</t>
  </si>
  <si>
    <t>Număr efectiv de personal la sfârţitul fiecărui trimestru</t>
  </si>
  <si>
    <t>MUNICIPIUL TG MURES</t>
  </si>
  <si>
    <t>Productivitatea muncii în unităţi valorice pe total personal mediu (mii lei/persoană) (Rd.2/Rd.153)</t>
  </si>
  <si>
    <t>- din participarea salariatilor la profit</t>
  </si>
  <si>
    <t>SPECIFICAŢIE</t>
  </si>
  <si>
    <t>cheltuieli de deplasare, detaşare, transfer, din care:</t>
  </si>
  <si>
    <t xml:space="preserve">cheltuieli cu alte taxe şi impozite </t>
  </si>
  <si>
    <t>conform Hot. AGA</t>
  </si>
  <si>
    <t>TOTAL</t>
  </si>
  <si>
    <t>CONTABIL SEF</t>
  </si>
  <si>
    <r>
      <t>cheltuieli de deplasare, detaşare, transfer,</t>
    </r>
    <r>
      <rPr>
        <sz val="11"/>
        <rFont val="Times New Roman"/>
        <family val="1"/>
      </rPr>
      <t xml:space="preserve"> din care:</t>
    </r>
  </si>
  <si>
    <r>
      <t xml:space="preserve"> </t>
    </r>
    <r>
      <rPr>
        <sz val="11"/>
        <rFont val="Times New Roman"/>
        <family val="1"/>
      </rPr>
      <t xml:space="preserve">     -</t>
    </r>
    <r>
      <rPr>
        <i/>
        <sz val="11"/>
        <rFont val="Times New Roman"/>
        <family val="1"/>
      </rPr>
      <t>aferente bunurilor de natura domeniului public</t>
    </r>
  </si>
  <si>
    <r>
      <t>cheltuieli cu alte taxe şi impozite</t>
    </r>
    <r>
      <rPr>
        <b/>
        <sz val="11"/>
        <rFont val="Times New Roman"/>
        <family val="1"/>
      </rPr>
      <t xml:space="preserve"> </t>
    </r>
  </si>
  <si>
    <t>U.M.</t>
  </si>
  <si>
    <t>Preţ unitar</t>
  </si>
  <si>
    <t>Cant.</t>
  </si>
  <si>
    <t>Anexa nr.5a</t>
  </si>
  <si>
    <t>Lista cu echipamente propuse pentru dotare</t>
  </si>
  <si>
    <t xml:space="preserve">                     Lista cu dotări independente</t>
  </si>
  <si>
    <t xml:space="preserve">TOTAL </t>
  </si>
  <si>
    <t>Dotari conform anexa nr.5a</t>
  </si>
  <si>
    <t xml:space="preserve">Sume din vanzarea apartamentelor </t>
  </si>
  <si>
    <t>9</t>
  </si>
  <si>
    <t>7</t>
  </si>
  <si>
    <r>
      <t xml:space="preserve">      -</t>
    </r>
    <r>
      <rPr>
        <b/>
        <i/>
        <sz val="10"/>
        <rFont val="Times New Roman"/>
        <family val="1"/>
      </rPr>
      <t>aferente bunurilor de natura domeniului public</t>
    </r>
  </si>
  <si>
    <t xml:space="preserve">   - dividende cuvenite bugetului local*</t>
  </si>
  <si>
    <t>*Rd.33a -sumele raman la dispozitia societatii pentru finantarea investitiilor</t>
  </si>
  <si>
    <t>Servicii prestate pentru terti</t>
  </si>
  <si>
    <t>Estimări an 2017</t>
  </si>
  <si>
    <t>Sold final an 2017</t>
  </si>
  <si>
    <t>Reduceri Total        an 2018</t>
  </si>
  <si>
    <t>an 2017</t>
  </si>
  <si>
    <t xml:space="preserve"> </t>
  </si>
  <si>
    <t>Preliminat</t>
  </si>
  <si>
    <t>BUGETUL  DE  VENITURI  ŞI  CHELTUIELI  PE  ANUL 2016</t>
  </si>
  <si>
    <t>Prevederi an precedent 2015</t>
  </si>
  <si>
    <t>Propuneri an curent 2016</t>
  </si>
  <si>
    <t>Preliminat 2015</t>
  </si>
  <si>
    <t>Preliminat  an precedent 2015</t>
  </si>
  <si>
    <t>Propuneri  an curent 2016</t>
  </si>
  <si>
    <t>Estimări an 2018</t>
  </si>
  <si>
    <t>Anexa nr. 1</t>
  </si>
  <si>
    <t>rd. 12 col. 4 şi 5 din anexa nr. 1 = rd. 87 col. 5 şi 6 din anexa nr. 2;</t>
  </si>
  <si>
    <t>rd. 13 col. 4 şi 5 din anexa nr. 1 = rd. 88 col. 5 şi 6 din anexa nr. 2.</t>
  </si>
  <si>
    <t>Rd. 46 "Cheltuieli pentru investiţii" &lt;/= Rd. 43 "Surse de finanţare a investiţiilor" - Rd. 45 "alocaţii bugetare aferente plăţii angajamentelor din anii anteriori"</t>
  </si>
  <si>
    <t>Anexa nr. 3</t>
  </si>
  <si>
    <t>rd. 1 col. 5 şi 6 din anexa nr. 3 = rd. 2 col. 4 şi 5 din anexa nr. 2;</t>
  </si>
  <si>
    <t>rd. I col. 5 şi 6 din anexa nr. 3 = rd. 1 col. 4 şi 5 din anexa nr. 2;</t>
  </si>
  <si>
    <t>rd. 2 col. 5 şi 6 din anexa nr. 3 = rd. 22 col. 4 şi 5 din anexa nr. 2;</t>
  </si>
  <si>
    <t>rd. 3 col. 5 şi 6 din anexa nr. 3 = rd. 28 col. 4 şi 5 din anexa nr. 2.</t>
  </si>
  <si>
    <t>Anexa nr. 5</t>
  </si>
  <si>
    <t>rd. I col. 5, 6, 7 şi 8 din anexa nr. 5 = rd. 43 col. 4, 5, 7 şi 8 din anexa nr. 1;</t>
  </si>
  <si>
    <t>rd. II col. 5, 6, 7 şi 8 din anexa nr. 5 = rd. 46 col. 4, 5, 7 şi 8 din anexa nr. 1;</t>
  </si>
  <si>
    <t>rd. I col. 4, 5, 6, 7 şi 8 din anexa nr. 5 &gt;/= rd. II col. 4, 5, 6, 7 şi 8 din anexa nr. 5;</t>
  </si>
  <si>
    <t>rd. I 1a) col. 4, 5 şi 6 din anexa nr. 5 &lt;/= rd. 127 col. 4, 5 şi 6 din anexa nr. 2;</t>
  </si>
  <si>
    <t>rd. I 2) col. 5, 6, 7 şi 8 din anexa nr. 5 = rd. 44 col. 4, 5, 7 şi 8 din anexa nr. 1;</t>
  </si>
  <si>
    <t>rd. II 5) col. 6, 7 şi 8 din anexa nr. 5 = total rd. B col. 5, 10 şi 15 din anexa nr. 7;</t>
  </si>
  <si>
    <t>rd. I col. 5, 6, 7 şi 8 din anexa nr. 5 = rd. 43 - rd. 45, col. 4, 5, 7 şi 8 din anexa nr. 1.</t>
  </si>
  <si>
    <t>Anexa nr. 6</t>
  </si>
  <si>
    <t>Anexa nr. 8</t>
  </si>
  <si>
    <t>Anexa nr. 7</t>
  </si>
  <si>
    <t>rd. Total General col. 6 din anexa nr. 7 &lt;/= rd. 137 col. 6 din anexa nr. 2;</t>
  </si>
  <si>
    <t>rd. 1 col. 2 din anexa nr. 6 = rd. 55 col. 4 din anexa nr. 1;</t>
  </si>
  <si>
    <t>rd. 1 col. 7 din anexa nr. 6 = rd. 55 col. 5 din anexa nr. 1;</t>
  </si>
  <si>
    <t>rd. 1 col. 9 din anexa nr. 6 = rd. 55 col. 7 din anexa nr. 1;</t>
  </si>
  <si>
    <t>rd. 1 col. 11 din anexa nr. 6 = rd. 55 col. 8 din anexa nr. 1;</t>
  </si>
  <si>
    <t>rd. 1 col. 2 din anexa nr. 6 = rd. 163 col. 5 din anexa nr. 2;</t>
  </si>
  <si>
    <t>rd. 1 col. 7 din anexa nr. 6 = rd. 163 col. 6 din anexa nr. 2.</t>
  </si>
  <si>
    <t>rd. Total General col. 7 din anexa nr. 7 &lt;/= rd. 140 col. 6 din anexa nr. 2;</t>
  </si>
  <si>
    <t>rd. Total General col. 8 din anexa nr. 7 &lt;/= rd. 68 col. 6 din anexa nr. 2;</t>
  </si>
  <si>
    <t>rd. Total B col. 5, 10 şi 15 din anexa nr. 7 = rd. 5 col. 6, 7 şi 8 din anexa nr. 5.</t>
  </si>
  <si>
    <t>pct. III "Total General" col. 3 + pct. III "Total General" col. 5 din anexa nr. 8 = rd. 22 col. 5 din anexa nr. 1</t>
  </si>
  <si>
    <t>pct. III "Total General" col. 4 + pct. III "Total General" col. 6 din anexa nr. 8 = rd. 55 col. 5 din anexa nr. 1.</t>
  </si>
  <si>
    <t>=</t>
  </si>
  <si>
    <t>&lt;=</t>
  </si>
  <si>
    <t>diferente</t>
  </si>
  <si>
    <t>&gt;=</t>
  </si>
  <si>
    <t>an precedent 2015</t>
  </si>
  <si>
    <t>an curent 2016</t>
  </si>
  <si>
    <t>an 2018</t>
  </si>
  <si>
    <t>rd.43</t>
  </si>
  <si>
    <t>rd.45</t>
  </si>
  <si>
    <t>Sold iniţial an curent 2016</t>
  </si>
  <si>
    <t>din care: Surse  an curent 2016</t>
  </si>
  <si>
    <t>Sold final an curent 2016</t>
  </si>
  <si>
    <t>Reduceri Total            an 2017</t>
  </si>
  <si>
    <t>Sold final an 2018</t>
  </si>
  <si>
    <t>SC ADMINISTRATOR IMOBILE SI PIETE SRL</t>
  </si>
  <si>
    <t>TG MURES, STR. CUZA VODA NR.89</t>
  </si>
  <si>
    <t>CUI RO 16405213</t>
  </si>
  <si>
    <t>MUNICIPIUL TG-MURES</t>
  </si>
  <si>
    <t>TG-MURES, STR. CUZA VODA, NR. 89</t>
  </si>
  <si>
    <t>CIF RO16405213</t>
  </si>
  <si>
    <t>MUNICIPIU TG-MURES</t>
  </si>
  <si>
    <t xml:space="preserve">ADMINISTRATOR </t>
  </si>
  <si>
    <t>DUMITRU PAVEL</t>
  </si>
  <si>
    <t>DORDEA AURICA</t>
  </si>
  <si>
    <t>ADMINISTRATOR</t>
  </si>
  <si>
    <t>Executie grup social Piata Armatei - zona nemodernizata</t>
  </si>
  <si>
    <t>Executie bransament apa P. Vechituri</t>
  </si>
  <si>
    <t>Executie instalatie de utilizare apa si canalizare P.Vechituri</t>
  </si>
  <si>
    <t>Inlocuire luminatoare hale Piata Armatei</t>
  </si>
  <si>
    <t>Asfaltare, plombare, amenajare platouri piete</t>
  </si>
  <si>
    <t>Inlocuire jgheaburi, burlane acoperis mese P.Unirii, 22 Dec.</t>
  </si>
  <si>
    <t>Reparatii acoperis hala lactate 22 Decembrie 1989</t>
  </si>
  <si>
    <t>Imprejmuire partiala platou mese Piata 1848</t>
  </si>
  <si>
    <t xml:space="preserve">Reparatii sisteme canalizare P.Cuza Voda, P. 22 Dec.1989 </t>
  </si>
  <si>
    <t>cheltuieli privind echipament de protectie</t>
  </si>
  <si>
    <t>gunoi, incarcat cartuse, desf canal</t>
  </si>
  <si>
    <t xml:space="preserve">                     Lista cu dotări pentru activitatea de construcţii</t>
  </si>
  <si>
    <t>mii lei excl.TVA</t>
  </si>
  <si>
    <t>Cantitate</t>
  </si>
  <si>
    <t>Autoturism</t>
  </si>
  <si>
    <t>Program contabilitate</t>
  </si>
  <si>
    <t>PC/Laptop</t>
  </si>
  <si>
    <t>buc</t>
  </si>
  <si>
    <t>Echipamente video, alarmare si antiefractie</t>
  </si>
  <si>
    <t>Prevederi an 2015</t>
  </si>
  <si>
    <t>Prevederi an precedent 2016</t>
  </si>
  <si>
    <t>alte cheltuieli financiare (creante)</t>
  </si>
  <si>
    <t>cheltuieli privind taxa juridică(timbru, executor)</t>
  </si>
  <si>
    <t xml:space="preserve">scoatere creante </t>
  </si>
  <si>
    <t>cheltuieli privind echipamentul de protectie</t>
  </si>
  <si>
    <t>cheltuieli privind taxe juridice (timbre, execut. Sil.)</t>
  </si>
  <si>
    <t xml:space="preserve"> Preliminat </t>
  </si>
</sst>
</file>

<file path=xl/styles.xml><?xml version="1.0" encoding="utf-8"?>
<styleSheet xmlns="http://schemas.openxmlformats.org/spreadsheetml/2006/main">
  <numFmts count="33">
    <numFmt numFmtId="5" formatCode="#,##0\ &quot;RON&quot;;\-#,##0\ &quot;RON&quot;"/>
    <numFmt numFmtId="6" formatCode="#,##0\ &quot;RON&quot;;[Red]\-#,##0\ &quot;RON&quot;"/>
    <numFmt numFmtId="7" formatCode="#,##0.00\ &quot;RON&quot;;\-#,##0.00\ &quot;RON&quot;"/>
    <numFmt numFmtId="8" formatCode="#,##0.00\ &quot;RON&quot;;[Red]\-#,##0.00\ &quot;RON&quot;"/>
    <numFmt numFmtId="42" formatCode="_-* #,##0\ &quot;RON&quot;_-;\-* #,##0\ &quot;RON&quot;_-;_-* &quot;-&quot;\ &quot;RON&quot;_-;_-@_-"/>
    <numFmt numFmtId="41" formatCode="_-* #,##0\ _R_O_N_-;\-* #,##0\ _R_O_N_-;_-* &quot;-&quot;\ _R_O_N_-;_-@_-"/>
    <numFmt numFmtId="44" formatCode="_-* #,##0.00\ &quot;RON&quot;_-;\-* #,##0.00\ &quot;RON&quot;_-;_-* &quot;-&quot;??\ &quot;RON&quot;_-;_-@_-"/>
    <numFmt numFmtId="43" formatCode="_-* #,##0.00\ _R_O_N_-;\-* #,##0.00\ _R_O_N_-;_-* &quot;-&quot;??\ _R_O_N_-;_-@_-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.0"/>
    <numFmt numFmtId="181" formatCode="0.0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  <numFmt numFmtId="186" formatCode="#,##0.00\ &quot;lei&quot;"/>
    <numFmt numFmtId="187" formatCode="#,##0\ &quot;lei&quot;"/>
    <numFmt numFmtId="188" formatCode="0.000"/>
  </numFmts>
  <fonts count="49">
    <font>
      <sz val="10"/>
      <name val="Arial"/>
      <family val="0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36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3"/>
      <name val="Times New Roman CE"/>
      <family val="1"/>
    </font>
    <font>
      <b/>
      <sz val="11"/>
      <name val="Times New Roman"/>
      <family val="1"/>
    </font>
    <font>
      <b/>
      <sz val="11"/>
      <color indexed="8"/>
      <name val="Times New Roman"/>
      <family val="1"/>
    </font>
    <font>
      <sz val="11"/>
      <name val="Times New Roman"/>
      <family val="1"/>
    </font>
    <font>
      <b/>
      <sz val="10"/>
      <name val="Times New Roman"/>
      <family val="1"/>
    </font>
    <font>
      <i/>
      <sz val="11"/>
      <name val="Times New Roman"/>
      <family val="1"/>
    </font>
    <font>
      <b/>
      <sz val="13"/>
      <name val="Times New Roman"/>
      <family val="1"/>
    </font>
    <font>
      <b/>
      <sz val="12"/>
      <name val="Times New Roman"/>
      <family val="1"/>
    </font>
    <font>
      <b/>
      <i/>
      <sz val="11"/>
      <name val="Times New Roman"/>
      <family val="1"/>
    </font>
    <font>
      <sz val="11"/>
      <color indexed="12"/>
      <name val="Times New Roman"/>
      <family val="1"/>
    </font>
    <font>
      <sz val="13"/>
      <name val="Times New Roman CE"/>
      <family val="1"/>
    </font>
    <font>
      <b/>
      <sz val="11"/>
      <name val="Times New Roman CE"/>
      <family val="1"/>
    </font>
    <font>
      <sz val="11"/>
      <name val="Times New Roman CE"/>
      <family val="1"/>
    </font>
    <font>
      <b/>
      <i/>
      <sz val="10"/>
      <name val="Times New Roman"/>
      <family val="1"/>
    </font>
    <font>
      <sz val="11"/>
      <color indexed="10"/>
      <name val="Times New Roman"/>
      <family val="1"/>
    </font>
    <font>
      <b/>
      <sz val="11"/>
      <color indexed="10"/>
      <name val="Times New Roman"/>
      <family val="1"/>
    </font>
    <font>
      <b/>
      <sz val="11"/>
      <color indexed="30"/>
      <name val="Times New Roman"/>
      <family val="1"/>
    </font>
    <font>
      <b/>
      <sz val="13"/>
      <color indexed="10"/>
      <name val="Times New Roman"/>
      <family val="1"/>
    </font>
    <font>
      <sz val="10"/>
      <color indexed="10"/>
      <name val="Arial"/>
      <family val="2"/>
    </font>
    <font>
      <sz val="11"/>
      <color rgb="FF9C0006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</fonts>
  <fills count="2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</fills>
  <borders count="8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thin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</borders>
  <cellStyleXfs count="7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3" borderId="0" applyNumberFormat="0" applyBorder="0" applyAlignment="0" applyProtection="0"/>
    <xf numFmtId="0" fontId="5" fillId="20" borderId="1" applyNumberFormat="0" applyAlignment="0" applyProtection="0"/>
    <xf numFmtId="0" fontId="6" fillId="21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0" fillId="22" borderId="0" applyNumberFormat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7" borderId="1" applyNumberFormat="0" applyAlignment="0" applyProtection="0"/>
    <xf numFmtId="0" fontId="41" fillId="23" borderId="6" applyNumberFormat="0" applyAlignment="0" applyProtection="0"/>
    <xf numFmtId="0" fontId="15" fillId="0" borderId="7" applyNumberFormat="0" applyFill="0" applyAlignment="0" applyProtection="0"/>
    <xf numFmtId="0" fontId="16" fillId="24" borderId="0" applyNumberFormat="0" applyBorder="0" applyAlignment="0" applyProtection="0"/>
    <xf numFmtId="0" fontId="42" fillId="25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6" borderId="8" applyNumberFormat="0" applyFont="0" applyAlignment="0" applyProtection="0"/>
    <xf numFmtId="0" fontId="17" fillId="20" borderId="9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10" applyNumberFormat="0" applyFill="0" applyAlignment="0" applyProtection="0"/>
    <xf numFmtId="0" fontId="46" fillId="0" borderId="11" applyNumberFormat="0" applyFill="0" applyAlignment="0" applyProtection="0"/>
    <xf numFmtId="0" fontId="47" fillId="0" borderId="12" applyNumberFormat="0" applyFill="0" applyAlignment="0" applyProtection="0"/>
    <xf numFmtId="0" fontId="47" fillId="0" borderId="0" applyNumberFormat="0" applyFill="0" applyBorder="0" applyAlignment="0" applyProtection="0"/>
    <xf numFmtId="0" fontId="19" fillId="0" borderId="13" applyNumberFormat="0" applyFill="0" applyAlignment="0" applyProtection="0"/>
    <xf numFmtId="0" fontId="48" fillId="27" borderId="14" applyNumberFormat="0" applyAlignment="0" applyProtection="0"/>
    <xf numFmtId="0" fontId="20" fillId="0" borderId="0" applyNumberFormat="0" applyFill="0" applyBorder="0" applyAlignment="0" applyProtection="0"/>
  </cellStyleXfs>
  <cellXfs count="591">
    <xf numFmtId="0" fontId="0" fillId="0" borderId="0" xfId="0" applyAlignment="1">
      <alignment/>
    </xf>
    <xf numFmtId="0" fontId="24" fillId="0" borderId="15" xfId="61" applyFont="1" applyFill="1" applyBorder="1" applyAlignment="1">
      <alignment horizontal="left" vertical="center" wrapText="1"/>
      <protection/>
    </xf>
    <xf numFmtId="0" fontId="24" fillId="0" borderId="15" xfId="61" applyFont="1" applyFill="1" applyBorder="1" applyAlignment="1">
      <alignment horizontal="left" vertical="top" wrapText="1"/>
      <protection/>
    </xf>
    <xf numFmtId="3" fontId="22" fillId="0" borderId="16" xfId="0" applyNumberFormat="1" applyFont="1" applyBorder="1" applyAlignment="1">
      <alignment horizontal="right"/>
    </xf>
    <xf numFmtId="3" fontId="22" fillId="0" borderId="15" xfId="0" applyNumberFormat="1" applyFont="1" applyBorder="1" applyAlignment="1">
      <alignment horizontal="right"/>
    </xf>
    <xf numFmtId="49" fontId="23" fillId="0" borderId="15" xfId="0" applyNumberFormat="1" applyFont="1" applyBorder="1" applyAlignment="1">
      <alignment horizontal="left" vertical="top" wrapText="1"/>
    </xf>
    <xf numFmtId="0" fontId="22" fillId="0" borderId="15" xfId="0" applyFont="1" applyBorder="1" applyAlignment="1">
      <alignment horizontal="right"/>
    </xf>
    <xf numFmtId="0" fontId="22" fillId="0" borderId="17" xfId="62" applyFont="1" applyFill="1" applyBorder="1" applyAlignment="1">
      <alignment vertical="center" wrapText="1"/>
      <protection/>
    </xf>
    <xf numFmtId="0" fontId="22" fillId="0" borderId="17" xfId="62" applyFont="1" applyFill="1" applyBorder="1" applyAlignment="1">
      <alignment horizontal="right" vertical="center" wrapText="1"/>
      <protection/>
    </xf>
    <xf numFmtId="3" fontId="22" fillId="0" borderId="17" xfId="0" applyNumberFormat="1" applyFont="1" applyBorder="1" applyAlignment="1">
      <alignment horizontal="right"/>
    </xf>
    <xf numFmtId="0" fontId="24" fillId="0" borderId="0" xfId="61" applyFont="1" applyFill="1" applyAlignment="1">
      <alignment horizontal="center" vertical="center"/>
      <protection/>
    </xf>
    <xf numFmtId="0" fontId="24" fillId="0" borderId="0" xfId="61" applyFont="1" applyFill="1" applyBorder="1" applyAlignment="1">
      <alignment vertical="center"/>
      <protection/>
    </xf>
    <xf numFmtId="0" fontId="24" fillId="0" borderId="0" xfId="61" applyFont="1" applyFill="1" applyAlignment="1">
      <alignment wrapText="1"/>
      <protection/>
    </xf>
    <xf numFmtId="0" fontId="24" fillId="0" borderId="0" xfId="0" applyFont="1" applyAlignment="1">
      <alignment/>
    </xf>
    <xf numFmtId="0" fontId="22" fillId="0" borderId="0" xfId="0" applyFont="1" applyFill="1" applyAlignment="1">
      <alignment/>
    </xf>
    <xf numFmtId="0" fontId="22" fillId="0" borderId="0" xfId="0" applyFont="1" applyAlignment="1">
      <alignment horizontal="right"/>
    </xf>
    <xf numFmtId="0" fontId="22" fillId="0" borderId="18" xfId="0" applyFont="1" applyBorder="1" applyAlignment="1">
      <alignment horizontal="center" vertical="center"/>
    </xf>
    <xf numFmtId="0" fontId="22" fillId="0" borderId="19" xfId="0" applyFont="1" applyBorder="1" applyAlignment="1">
      <alignment horizontal="center"/>
    </xf>
    <xf numFmtId="0" fontId="22" fillId="0" borderId="20" xfId="0" applyFont="1" applyBorder="1" applyAlignment="1">
      <alignment horizontal="center" vertical="center"/>
    </xf>
    <xf numFmtId="0" fontId="22" fillId="0" borderId="21" xfId="0" applyFont="1" applyBorder="1" applyAlignment="1">
      <alignment horizontal="center"/>
    </xf>
    <xf numFmtId="0" fontId="22" fillId="0" borderId="22" xfId="0" applyFont="1" applyBorder="1" applyAlignment="1">
      <alignment horizontal="center"/>
    </xf>
    <xf numFmtId="0" fontId="22" fillId="0" borderId="23" xfId="0" applyFont="1" applyBorder="1" applyAlignment="1">
      <alignment horizontal="center"/>
    </xf>
    <xf numFmtId="0" fontId="22" fillId="0" borderId="24" xfId="0" applyFont="1" applyBorder="1" applyAlignment="1">
      <alignment horizontal="center"/>
    </xf>
    <xf numFmtId="0" fontId="22" fillId="0" borderId="25" xfId="0" applyFont="1" applyBorder="1" applyAlignment="1">
      <alignment horizontal="center"/>
    </xf>
    <xf numFmtId="0" fontId="22" fillId="0" borderId="16" xfId="0" applyFont="1" applyBorder="1" applyAlignment="1">
      <alignment horizontal="left"/>
    </xf>
    <xf numFmtId="0" fontId="22" fillId="0" borderId="26" xfId="0" applyFont="1" applyBorder="1" applyAlignment="1">
      <alignment horizontal="center"/>
    </xf>
    <xf numFmtId="0" fontId="23" fillId="28" borderId="15" xfId="0" applyFont="1" applyFill="1" applyBorder="1" applyAlignment="1">
      <alignment horizontal="left" vertical="top" wrapText="1"/>
    </xf>
    <xf numFmtId="49" fontId="22" fillId="0" borderId="26" xfId="0" applyNumberFormat="1" applyFont="1" applyBorder="1" applyAlignment="1">
      <alignment horizontal="center"/>
    </xf>
    <xf numFmtId="0" fontId="22" fillId="0" borderId="27" xfId="0" applyFont="1" applyBorder="1" applyAlignment="1">
      <alignment horizontal="center"/>
    </xf>
    <xf numFmtId="0" fontId="22" fillId="0" borderId="0" xfId="0" applyFont="1" applyAlignment="1">
      <alignment horizontal="center"/>
    </xf>
    <xf numFmtId="0" fontId="24" fillId="0" borderId="0" xfId="62" applyFont="1" applyFill="1" applyBorder="1" applyAlignment="1">
      <alignment horizontal="center" vertical="center"/>
      <protection/>
    </xf>
    <xf numFmtId="0" fontId="25" fillId="0" borderId="15" xfId="62" applyFont="1" applyFill="1" applyBorder="1" applyAlignment="1">
      <alignment horizontal="center" vertical="center"/>
      <protection/>
    </xf>
    <xf numFmtId="0" fontId="24" fillId="0" borderId="28" xfId="62" applyFont="1" applyFill="1" applyBorder="1" applyAlignment="1">
      <alignment horizontal="center" vertical="center"/>
      <protection/>
    </xf>
    <xf numFmtId="0" fontId="24" fillId="0" borderId="15" xfId="62" applyFont="1" applyFill="1" applyBorder="1" applyAlignment="1">
      <alignment horizontal="center" vertical="center"/>
      <protection/>
    </xf>
    <xf numFmtId="0" fontId="24" fillId="0" borderId="0" xfId="61" applyFont="1" applyFill="1" applyAlignment="1">
      <alignment horizontal="center"/>
      <protection/>
    </xf>
    <xf numFmtId="3" fontId="24" fillId="0" borderId="0" xfId="61" applyNumberFormat="1" applyFont="1" applyFill="1" applyBorder="1" applyAlignment="1">
      <alignment horizontal="right"/>
      <protection/>
    </xf>
    <xf numFmtId="0" fontId="24" fillId="0" borderId="0" xfId="61" applyFont="1" applyFill="1" applyBorder="1">
      <alignment/>
      <protection/>
    </xf>
    <xf numFmtId="0" fontId="24" fillId="0" borderId="0" xfId="61" applyFont="1" applyFill="1">
      <alignment/>
      <protection/>
    </xf>
    <xf numFmtId="0" fontId="24" fillId="0" borderId="0" xfId="61" applyFont="1" applyFill="1" applyBorder="1" applyAlignment="1">
      <alignment horizontal="center" vertical="center"/>
      <protection/>
    </xf>
    <xf numFmtId="0" fontId="24" fillId="0" borderId="0" xfId="61" applyFont="1" applyFill="1" applyBorder="1" applyAlignment="1">
      <alignment wrapText="1"/>
      <protection/>
    </xf>
    <xf numFmtId="0" fontId="24" fillId="0" borderId="0" xfId="61" applyFont="1" applyFill="1" applyBorder="1" applyAlignment="1">
      <alignment horizontal="center"/>
      <protection/>
    </xf>
    <xf numFmtId="0" fontId="24" fillId="0" borderId="0" xfId="62" applyFont="1" applyFill="1" applyBorder="1">
      <alignment/>
      <protection/>
    </xf>
    <xf numFmtId="0" fontId="24" fillId="0" borderId="0" xfId="62" applyFont="1" applyFill="1" applyBorder="1" applyAlignment="1">
      <alignment horizontal="center"/>
      <protection/>
    </xf>
    <xf numFmtId="0" fontId="24" fillId="0" borderId="0" xfId="62" applyFont="1" applyFill="1" applyBorder="1" applyAlignment="1">
      <alignment horizontal="right"/>
      <protection/>
    </xf>
    <xf numFmtId="3" fontId="24" fillId="0" borderId="0" xfId="62" applyNumberFormat="1" applyFont="1" applyFill="1" applyBorder="1" applyAlignment="1">
      <alignment horizontal="right"/>
      <protection/>
    </xf>
    <xf numFmtId="0" fontId="22" fillId="0" borderId="15" xfId="62" applyFont="1" applyFill="1" applyBorder="1" applyAlignment="1">
      <alignment horizontal="center" vertical="center" wrapText="1"/>
      <protection/>
    </xf>
    <xf numFmtId="0" fontId="22" fillId="0" borderId="29" xfId="62" applyFont="1" applyFill="1" applyBorder="1" applyAlignment="1">
      <alignment horizontal="center" vertical="center"/>
      <protection/>
    </xf>
    <xf numFmtId="0" fontId="22" fillId="0" borderId="30" xfId="62" applyFont="1" applyFill="1" applyBorder="1" applyAlignment="1">
      <alignment horizontal="center" vertical="center"/>
      <protection/>
    </xf>
    <xf numFmtId="0" fontId="22" fillId="0" borderId="31" xfId="62" applyFont="1" applyFill="1" applyBorder="1" applyAlignment="1">
      <alignment horizontal="center" vertical="center"/>
      <protection/>
    </xf>
    <xf numFmtId="0" fontId="22" fillId="0" borderId="15" xfId="62" applyFont="1" applyFill="1" applyBorder="1" applyAlignment="1">
      <alignment horizontal="center" vertical="center"/>
      <protection/>
    </xf>
    <xf numFmtId="0" fontId="22" fillId="0" borderId="15" xfId="62" applyFont="1" applyFill="1" applyBorder="1" applyAlignment="1">
      <alignment horizontal="center"/>
      <protection/>
    </xf>
    <xf numFmtId="0" fontId="22" fillId="0" borderId="0" xfId="62" applyFont="1" applyFill="1" applyBorder="1">
      <alignment/>
      <protection/>
    </xf>
    <xf numFmtId="0" fontId="24" fillId="0" borderId="15" xfId="62" applyFont="1" applyFill="1" applyBorder="1" applyAlignment="1">
      <alignment horizontal="left" vertical="top" wrapText="1"/>
      <protection/>
    </xf>
    <xf numFmtId="0" fontId="24" fillId="0" borderId="15" xfId="62" applyFont="1" applyFill="1" applyBorder="1" applyAlignment="1">
      <alignment horizontal="center"/>
      <protection/>
    </xf>
    <xf numFmtId="3" fontId="24" fillId="0" borderId="15" xfId="62" applyNumberFormat="1" applyFont="1" applyFill="1" applyBorder="1" applyAlignment="1">
      <alignment horizontal="right"/>
      <protection/>
    </xf>
    <xf numFmtId="0" fontId="24" fillId="0" borderId="15" xfId="62" applyFont="1" applyFill="1" applyBorder="1" applyAlignment="1">
      <alignment vertical="center"/>
      <protection/>
    </xf>
    <xf numFmtId="0" fontId="24" fillId="0" borderId="15" xfId="62" applyFont="1" applyFill="1" applyBorder="1" applyAlignment="1">
      <alignment vertical="top" wrapText="1"/>
      <protection/>
    </xf>
    <xf numFmtId="0" fontId="24" fillId="0" borderId="15" xfId="62" applyFont="1" applyFill="1" applyBorder="1" applyAlignment="1">
      <alignment horizontal="left" vertical="center" wrapText="1"/>
      <protection/>
    </xf>
    <xf numFmtId="0" fontId="24" fillId="0" borderId="15" xfId="62" applyFont="1" applyFill="1" applyBorder="1" applyAlignment="1">
      <alignment horizontal="right"/>
      <protection/>
    </xf>
    <xf numFmtId="3" fontId="22" fillId="0" borderId="15" xfId="62" applyNumberFormat="1" applyFont="1" applyFill="1" applyBorder="1" applyAlignment="1">
      <alignment horizontal="right"/>
      <protection/>
    </xf>
    <xf numFmtId="0" fontId="35" fillId="0" borderId="0" xfId="62" applyFont="1" applyFill="1" applyBorder="1">
      <alignment/>
      <protection/>
    </xf>
    <xf numFmtId="0" fontId="35" fillId="0" borderId="0" xfId="61" applyFont="1" applyFill="1" applyBorder="1">
      <alignment/>
      <protection/>
    </xf>
    <xf numFmtId="0" fontId="35" fillId="0" borderId="0" xfId="61" applyFont="1" applyFill="1">
      <alignment/>
      <protection/>
    </xf>
    <xf numFmtId="3" fontId="24" fillId="0" borderId="31" xfId="62" applyNumberFormat="1" applyFont="1" applyFill="1" applyBorder="1" applyAlignment="1">
      <alignment horizontal="right"/>
      <protection/>
    </xf>
    <xf numFmtId="0" fontId="24" fillId="0" borderId="0" xfId="61" applyFont="1" applyFill="1" applyBorder="1" applyAlignment="1">
      <alignment horizontal="left" vertical="top" wrapText="1"/>
      <protection/>
    </xf>
    <xf numFmtId="0" fontId="22" fillId="0" borderId="0" xfId="61" applyFont="1" applyFill="1" applyAlignment="1">
      <alignment horizontal="left" vertical="center"/>
      <protection/>
    </xf>
    <xf numFmtId="0" fontId="22" fillId="0" borderId="0" xfId="61" applyFont="1" applyFill="1" applyAlignment="1">
      <alignment horizontal="center" vertical="center"/>
      <protection/>
    </xf>
    <xf numFmtId="0" fontId="22" fillId="0" borderId="0" xfId="61" applyFont="1" applyFill="1" applyBorder="1" applyAlignment="1">
      <alignment vertical="center"/>
      <protection/>
    </xf>
    <xf numFmtId="0" fontId="22" fillId="0" borderId="0" xfId="61" applyFont="1" applyFill="1" applyAlignment="1">
      <alignment wrapText="1"/>
      <protection/>
    </xf>
    <xf numFmtId="0" fontId="22" fillId="0" borderId="0" xfId="61" applyFont="1" applyFill="1" applyAlignment="1">
      <alignment horizontal="center"/>
      <protection/>
    </xf>
    <xf numFmtId="0" fontId="22" fillId="0" borderId="0" xfId="61" applyFont="1" applyFill="1" applyAlignment="1">
      <alignment horizontal="right"/>
      <protection/>
    </xf>
    <xf numFmtId="0" fontId="22" fillId="0" borderId="0" xfId="61" applyFont="1" applyFill="1" applyBorder="1" applyAlignment="1">
      <alignment horizontal="right"/>
      <protection/>
    </xf>
    <xf numFmtId="0" fontId="22" fillId="0" borderId="0" xfId="61" applyFont="1" applyFill="1" applyBorder="1" applyAlignment="1">
      <alignment horizontal="center" vertical="center"/>
      <protection/>
    </xf>
    <xf numFmtId="0" fontId="22" fillId="0" borderId="0" xfId="61" applyFont="1" applyFill="1" applyBorder="1" applyAlignment="1">
      <alignment wrapText="1"/>
      <protection/>
    </xf>
    <xf numFmtId="0" fontId="22" fillId="0" borderId="0" xfId="61" applyFont="1" applyFill="1" applyBorder="1" applyAlignment="1">
      <alignment horizontal="center"/>
      <protection/>
    </xf>
    <xf numFmtId="0" fontId="22" fillId="0" borderId="15" xfId="61" applyFont="1" applyFill="1" applyBorder="1" applyAlignment="1">
      <alignment horizontal="left" vertical="center" wrapText="1"/>
      <protection/>
    </xf>
    <xf numFmtId="0" fontId="22" fillId="0" borderId="15" xfId="61" applyFont="1" applyFill="1" applyBorder="1" applyAlignment="1">
      <alignment horizontal="center" vertical="center" wrapText="1"/>
      <protection/>
    </xf>
    <xf numFmtId="0" fontId="22" fillId="0" borderId="0" xfId="61" applyFont="1" applyFill="1" applyBorder="1">
      <alignment/>
      <protection/>
    </xf>
    <xf numFmtId="0" fontId="22" fillId="0" borderId="0" xfId="61" applyFont="1" applyFill="1">
      <alignment/>
      <protection/>
    </xf>
    <xf numFmtId="0" fontId="22" fillId="0" borderId="15" xfId="61" applyFont="1" applyFill="1" applyBorder="1" applyAlignment="1">
      <alignment horizontal="center" wrapText="1"/>
      <protection/>
    </xf>
    <xf numFmtId="0" fontId="22" fillId="0" borderId="15" xfId="61" applyFont="1" applyFill="1" applyBorder="1" applyAlignment="1">
      <alignment vertical="center" wrapText="1"/>
      <protection/>
    </xf>
    <xf numFmtId="3" fontId="22" fillId="0" borderId="15" xfId="61" applyNumberFormat="1" applyFont="1" applyFill="1" applyBorder="1" applyAlignment="1">
      <alignment horizontal="right" wrapText="1"/>
      <protection/>
    </xf>
    <xf numFmtId="3" fontId="22" fillId="0" borderId="15" xfId="61" applyNumberFormat="1" applyFont="1" applyFill="1" applyBorder="1" applyAlignment="1">
      <alignment horizontal="right"/>
      <protection/>
    </xf>
    <xf numFmtId="0" fontId="24" fillId="0" borderId="15" xfId="61" applyFont="1" applyFill="1" applyBorder="1" applyAlignment="1">
      <alignment horizontal="center" vertical="center" wrapText="1"/>
      <protection/>
    </xf>
    <xf numFmtId="0" fontId="24" fillId="0" borderId="15" xfId="61" applyFont="1" applyFill="1" applyBorder="1" applyAlignment="1">
      <alignment vertical="center" wrapText="1"/>
      <protection/>
    </xf>
    <xf numFmtId="0" fontId="24" fillId="0" borderId="15" xfId="61" applyFont="1" applyFill="1" applyBorder="1" applyAlignment="1">
      <alignment horizontal="center" wrapText="1"/>
      <protection/>
    </xf>
    <xf numFmtId="3" fontId="24" fillId="0" borderId="15" xfId="61" applyNumberFormat="1" applyFont="1" applyFill="1" applyBorder="1" applyAlignment="1">
      <alignment horizontal="right" wrapText="1"/>
      <protection/>
    </xf>
    <xf numFmtId="3" fontId="24" fillId="0" borderId="15" xfId="61" applyNumberFormat="1" applyFont="1" applyFill="1" applyBorder="1" applyAlignment="1">
      <alignment horizontal="right"/>
      <protection/>
    </xf>
    <xf numFmtId="0" fontId="24" fillId="0" borderId="15" xfId="61" applyFont="1" applyFill="1" applyBorder="1" applyAlignment="1">
      <alignment vertical="top" wrapText="1"/>
      <protection/>
    </xf>
    <xf numFmtId="0" fontId="24" fillId="0" borderId="15" xfId="0" applyFont="1" applyBorder="1" applyAlignment="1">
      <alignment vertical="top" wrapText="1"/>
    </xf>
    <xf numFmtId="3" fontId="24" fillId="0" borderId="0" xfId="61" applyNumberFormat="1" applyFont="1" applyFill="1" applyBorder="1">
      <alignment/>
      <protection/>
    </xf>
    <xf numFmtId="0" fontId="36" fillId="0" borderId="0" xfId="0" applyFont="1" applyFill="1" applyAlignment="1">
      <alignment/>
    </xf>
    <xf numFmtId="3" fontId="36" fillId="0" borderId="0" xfId="0" applyNumberFormat="1" applyFont="1" applyFill="1" applyAlignment="1">
      <alignment/>
    </xf>
    <xf numFmtId="0" fontId="22" fillId="0" borderId="32" xfId="62" applyFont="1" applyFill="1" applyBorder="1" applyAlignment="1">
      <alignment horizontal="center" vertical="center"/>
      <protection/>
    </xf>
    <xf numFmtId="0" fontId="24" fillId="0" borderId="0" xfId="0" applyFont="1" applyFill="1" applyAlignment="1">
      <alignment/>
    </xf>
    <xf numFmtId="0" fontId="37" fillId="0" borderId="0" xfId="0" applyFont="1" applyFill="1" applyAlignment="1">
      <alignment/>
    </xf>
    <xf numFmtId="0" fontId="35" fillId="0" borderId="0" xfId="0" applyFont="1" applyFill="1" applyAlignment="1">
      <alignment/>
    </xf>
    <xf numFmtId="0" fontId="22" fillId="0" borderId="0" xfId="0" applyFont="1" applyFill="1" applyAlignment="1">
      <alignment horizontal="center"/>
    </xf>
    <xf numFmtId="0" fontId="24" fillId="0" borderId="0" xfId="0" applyFont="1" applyFill="1" applyAlignment="1">
      <alignment horizontal="right"/>
    </xf>
    <xf numFmtId="0" fontId="22" fillId="0" borderId="33" xfId="0" applyFont="1" applyFill="1" applyBorder="1" applyAlignment="1">
      <alignment horizontal="center" vertical="center"/>
    </xf>
    <xf numFmtId="0" fontId="22" fillId="0" borderId="21" xfId="0" applyFont="1" applyFill="1" applyBorder="1" applyAlignment="1">
      <alignment horizontal="center" vertical="center"/>
    </xf>
    <xf numFmtId="0" fontId="22" fillId="0" borderId="34" xfId="0" applyFont="1" applyFill="1" applyBorder="1" applyAlignment="1">
      <alignment horizontal="center" vertical="center"/>
    </xf>
    <xf numFmtId="0" fontId="24" fillId="0" borderId="35" xfId="0" applyFont="1" applyFill="1" applyBorder="1" applyAlignment="1">
      <alignment horizontal="center" vertical="center" wrapText="1"/>
    </xf>
    <xf numFmtId="0" fontId="22" fillId="0" borderId="36" xfId="0" applyFont="1" applyFill="1" applyBorder="1" applyAlignment="1">
      <alignment horizontal="center" vertical="center" wrapText="1"/>
    </xf>
    <xf numFmtId="0" fontId="22" fillId="0" borderId="37" xfId="0" applyFont="1" applyFill="1" applyBorder="1" applyAlignment="1">
      <alignment horizontal="center" vertical="center" wrapText="1"/>
    </xf>
    <xf numFmtId="0" fontId="22" fillId="0" borderId="0" xfId="0" applyFont="1" applyFill="1" applyBorder="1" applyAlignment="1">
      <alignment horizontal="center" vertical="center" wrapText="1"/>
    </xf>
    <xf numFmtId="0" fontId="24" fillId="0" borderId="0" xfId="0" applyFont="1" applyFill="1" applyBorder="1" applyAlignment="1">
      <alignment horizontal="center"/>
    </xf>
    <xf numFmtId="0" fontId="22" fillId="0" borderId="15" xfId="62" applyFont="1" applyFill="1" applyBorder="1" applyAlignment="1">
      <alignment horizontal="left" vertical="top" wrapText="1"/>
      <protection/>
    </xf>
    <xf numFmtId="3" fontId="37" fillId="0" borderId="0" xfId="0" applyNumberFormat="1" applyFont="1" applyFill="1" applyAlignment="1">
      <alignment/>
    </xf>
    <xf numFmtId="3" fontId="35" fillId="0" borderId="0" xfId="0" applyNumberFormat="1" applyFont="1" applyFill="1" applyAlignment="1">
      <alignment/>
    </xf>
    <xf numFmtId="0" fontId="22" fillId="0" borderId="15" xfId="62" applyFont="1" applyFill="1" applyBorder="1" applyAlignment="1">
      <alignment vertical="center"/>
      <protection/>
    </xf>
    <xf numFmtId="0" fontId="22" fillId="0" borderId="28" xfId="62" applyFont="1" applyFill="1" applyBorder="1" applyAlignment="1">
      <alignment horizontal="left" vertical="top" wrapText="1"/>
      <protection/>
    </xf>
    <xf numFmtId="0" fontId="22" fillId="0" borderId="15" xfId="62" applyFont="1" applyFill="1" applyBorder="1" applyAlignment="1">
      <alignment horizontal="left" vertical="center" wrapText="1"/>
      <protection/>
    </xf>
    <xf numFmtId="0" fontId="22" fillId="0" borderId="15" xfId="62" applyFont="1" applyFill="1" applyBorder="1" applyAlignment="1">
      <alignment vertical="center" wrapText="1"/>
      <protection/>
    </xf>
    <xf numFmtId="0" fontId="22" fillId="0" borderId="15" xfId="62" applyFont="1" applyFill="1" applyBorder="1" applyAlignment="1">
      <alignment vertical="top" wrapText="1"/>
      <protection/>
    </xf>
    <xf numFmtId="0" fontId="29" fillId="0" borderId="15" xfId="62" applyFont="1" applyFill="1" applyBorder="1" applyAlignment="1">
      <alignment wrapText="1"/>
      <protection/>
    </xf>
    <xf numFmtId="49" fontId="22" fillId="0" borderId="15" xfId="62" applyNumberFormat="1" applyFont="1" applyFill="1" applyBorder="1" applyAlignment="1">
      <alignment horizontal="left" vertical="top" wrapText="1"/>
      <protection/>
    </xf>
    <xf numFmtId="0" fontId="22" fillId="0" borderId="15" xfId="62" applyFont="1" applyFill="1" applyBorder="1" applyAlignment="1">
      <alignment horizontal="left" vertical="center"/>
      <protection/>
    </xf>
    <xf numFmtId="0" fontId="22" fillId="0" borderId="28" xfId="62" applyFont="1" applyFill="1" applyBorder="1" applyAlignment="1">
      <alignment vertical="top" wrapText="1"/>
      <protection/>
    </xf>
    <xf numFmtId="49" fontId="22" fillId="0" borderId="28" xfId="62" applyNumberFormat="1" applyFont="1" applyFill="1" applyBorder="1" applyAlignment="1">
      <alignment horizontal="left" vertical="top" wrapText="1"/>
      <protection/>
    </xf>
    <xf numFmtId="3" fontId="22" fillId="0" borderId="15" xfId="0" applyNumberFormat="1" applyFont="1" applyFill="1" applyBorder="1" applyAlignment="1">
      <alignment horizontal="right"/>
    </xf>
    <xf numFmtId="3" fontId="24" fillId="0" borderId="15" xfId="0" applyNumberFormat="1" applyFont="1" applyFill="1" applyBorder="1" applyAlignment="1">
      <alignment horizontal="right"/>
    </xf>
    <xf numFmtId="3" fontId="24" fillId="0" borderId="0" xfId="0" applyNumberFormat="1" applyFont="1" applyFill="1" applyBorder="1" applyAlignment="1">
      <alignment horizontal="right"/>
    </xf>
    <xf numFmtId="0" fontId="22" fillId="0" borderId="30" xfId="62" applyFont="1" applyFill="1" applyBorder="1" applyAlignment="1">
      <alignment horizontal="left" vertical="top" wrapText="1"/>
      <protection/>
    </xf>
    <xf numFmtId="0" fontId="22" fillId="0" borderId="30" xfId="61" applyFont="1" applyFill="1" applyBorder="1" applyAlignment="1">
      <alignment horizontal="center" vertical="center" wrapText="1"/>
      <protection/>
    </xf>
    <xf numFmtId="0" fontId="24" fillId="0" borderId="15" xfId="0" applyFont="1" applyFill="1" applyBorder="1" applyAlignment="1">
      <alignment/>
    </xf>
    <xf numFmtId="0" fontId="22" fillId="0" borderId="15" xfId="0" applyFont="1" applyFill="1" applyBorder="1" applyAlignment="1">
      <alignment/>
    </xf>
    <xf numFmtId="0" fontId="24" fillId="0" borderId="0" xfId="0" applyFont="1" applyAlignment="1">
      <alignment wrapText="1"/>
    </xf>
    <xf numFmtId="0" fontId="22" fillId="0" borderId="0" xfId="0" applyFont="1" applyAlignment="1">
      <alignment/>
    </xf>
    <xf numFmtId="0" fontId="22" fillId="0" borderId="38" xfId="0" applyFont="1" applyBorder="1" applyAlignment="1">
      <alignment horizontal="center"/>
    </xf>
    <xf numFmtId="0" fontId="22" fillId="0" borderId="17" xfId="0" applyFont="1" applyBorder="1" applyAlignment="1">
      <alignment horizontal="center" vertical="center" wrapText="1"/>
    </xf>
    <xf numFmtId="0" fontId="22" fillId="0" borderId="39" xfId="0" applyFont="1" applyBorder="1" applyAlignment="1">
      <alignment horizontal="center" vertical="center" wrapText="1"/>
    </xf>
    <xf numFmtId="0" fontId="22" fillId="0" borderId="23" xfId="0" applyFont="1" applyBorder="1" applyAlignment="1">
      <alignment horizontal="center" vertical="center" wrapText="1"/>
    </xf>
    <xf numFmtId="0" fontId="22" fillId="0" borderId="22" xfId="0" applyFont="1" applyBorder="1" applyAlignment="1">
      <alignment horizontal="center" vertical="center" wrapText="1"/>
    </xf>
    <xf numFmtId="0" fontId="24" fillId="0" borderId="40" xfId="0" applyFont="1" applyBorder="1" applyAlignment="1">
      <alignment horizontal="center" vertical="center" wrapText="1"/>
    </xf>
    <xf numFmtId="0" fontId="24" fillId="0" borderId="41" xfId="0" applyFont="1" applyBorder="1" applyAlignment="1">
      <alignment horizontal="center" vertical="center" wrapText="1"/>
    </xf>
    <xf numFmtId="0" fontId="22" fillId="0" borderId="40" xfId="0" applyFont="1" applyBorder="1" applyAlignment="1">
      <alignment wrapText="1"/>
    </xf>
    <xf numFmtId="0" fontId="22" fillId="0" borderId="42" xfId="0" applyFont="1" applyBorder="1" applyAlignment="1">
      <alignment/>
    </xf>
    <xf numFmtId="0" fontId="22" fillId="0" borderId="29" xfId="0" applyFont="1" applyBorder="1" applyAlignment="1">
      <alignment/>
    </xf>
    <xf numFmtId="0" fontId="22" fillId="0" borderId="42" xfId="0" applyFont="1" applyBorder="1" applyAlignment="1">
      <alignment wrapText="1"/>
    </xf>
    <xf numFmtId="0" fontId="22" fillId="0" borderId="15" xfId="0" applyFont="1" applyBorder="1" applyAlignment="1">
      <alignment/>
    </xf>
    <xf numFmtId="0" fontId="24" fillId="0" borderId="15" xfId="0" applyFont="1" applyBorder="1" applyAlignment="1">
      <alignment/>
    </xf>
    <xf numFmtId="0" fontId="24" fillId="0" borderId="43" xfId="0" applyFont="1" applyBorder="1" applyAlignment="1">
      <alignment/>
    </xf>
    <xf numFmtId="0" fontId="24" fillId="0" borderId="42" xfId="0" applyFont="1" applyBorder="1" applyAlignment="1">
      <alignment/>
    </xf>
    <xf numFmtId="0" fontId="24" fillId="0" borderId="29" xfId="0" applyFont="1" applyBorder="1" applyAlignment="1">
      <alignment/>
    </xf>
    <xf numFmtId="0" fontId="24" fillId="0" borderId="42" xfId="0" applyFont="1" applyBorder="1" applyAlignment="1">
      <alignment wrapText="1"/>
    </xf>
    <xf numFmtId="0" fontId="22" fillId="0" borderId="42" xfId="0" applyFont="1" applyBorder="1" applyAlignment="1">
      <alignment horizontal="left" vertical="center" wrapText="1"/>
    </xf>
    <xf numFmtId="0" fontId="22" fillId="0" borderId="29" xfId="0" applyFont="1" applyBorder="1" applyAlignment="1">
      <alignment horizontal="right" vertical="center" wrapText="1"/>
    </xf>
    <xf numFmtId="0" fontId="24" fillId="0" borderId="44" xfId="0" applyFont="1" applyBorder="1" applyAlignment="1">
      <alignment/>
    </xf>
    <xf numFmtId="0" fontId="24" fillId="0" borderId="45" xfId="0" applyFont="1" applyBorder="1" applyAlignment="1">
      <alignment/>
    </xf>
    <xf numFmtId="0" fontId="24" fillId="0" borderId="17" xfId="0" applyFont="1" applyBorder="1" applyAlignment="1">
      <alignment/>
    </xf>
    <xf numFmtId="0" fontId="24" fillId="0" borderId="39" xfId="0" applyFont="1" applyBorder="1" applyAlignment="1">
      <alignment/>
    </xf>
    <xf numFmtId="4" fontId="24" fillId="0" borderId="0" xfId="0" applyNumberFormat="1" applyFont="1" applyAlignment="1">
      <alignment/>
    </xf>
    <xf numFmtId="0" fontId="24" fillId="0" borderId="46" xfId="0" applyFont="1" applyBorder="1" applyAlignment="1">
      <alignment/>
    </xf>
    <xf numFmtId="0" fontId="22" fillId="0" borderId="47" xfId="0" applyFont="1" applyBorder="1" applyAlignment="1">
      <alignment horizontal="center" wrapText="1"/>
    </xf>
    <xf numFmtId="0" fontId="22" fillId="0" borderId="48" xfId="0" applyFont="1" applyBorder="1" applyAlignment="1">
      <alignment horizontal="center"/>
    </xf>
    <xf numFmtId="0" fontId="22" fillId="0" borderId="41" xfId="0" applyFont="1" applyBorder="1" applyAlignment="1">
      <alignment horizontal="center" vertical="center" wrapText="1"/>
    </xf>
    <xf numFmtId="0" fontId="22" fillId="0" borderId="49" xfId="0" applyFont="1" applyBorder="1" applyAlignment="1">
      <alignment horizontal="center" vertical="center" wrapText="1"/>
    </xf>
    <xf numFmtId="0" fontId="22" fillId="0" borderId="50" xfId="0" applyFont="1" applyBorder="1" applyAlignment="1">
      <alignment horizontal="center" vertical="center" wrapText="1"/>
    </xf>
    <xf numFmtId="0" fontId="22" fillId="0" borderId="51" xfId="0" applyFont="1" applyBorder="1" applyAlignment="1">
      <alignment horizontal="center" vertical="center" wrapText="1"/>
    </xf>
    <xf numFmtId="0" fontId="22" fillId="0" borderId="36" xfId="0" applyFont="1" applyBorder="1" applyAlignment="1">
      <alignment horizontal="center"/>
    </xf>
    <xf numFmtId="1" fontId="22" fillId="0" borderId="36" xfId="0" applyNumberFormat="1" applyFont="1" applyBorder="1" applyAlignment="1">
      <alignment horizontal="center"/>
    </xf>
    <xf numFmtId="1" fontId="22" fillId="0" borderId="32" xfId="0" applyNumberFormat="1" applyFont="1" applyBorder="1" applyAlignment="1">
      <alignment horizontal="center"/>
    </xf>
    <xf numFmtId="2" fontId="22" fillId="0" borderId="37" xfId="0" applyNumberFormat="1" applyFont="1" applyBorder="1" applyAlignment="1">
      <alignment horizontal="center"/>
    </xf>
    <xf numFmtId="1" fontId="22" fillId="0" borderId="37" xfId="0" applyNumberFormat="1" applyFont="1" applyBorder="1" applyAlignment="1">
      <alignment horizontal="center"/>
    </xf>
    <xf numFmtId="0" fontId="24" fillId="0" borderId="52" xfId="0" applyFont="1" applyBorder="1" applyAlignment="1">
      <alignment/>
    </xf>
    <xf numFmtId="0" fontId="22" fillId="0" borderId="16" xfId="0" applyFont="1" applyBorder="1" applyAlignment="1">
      <alignment wrapText="1"/>
    </xf>
    <xf numFmtId="0" fontId="22" fillId="0" borderId="15" xfId="0" applyFont="1" applyBorder="1" applyAlignment="1">
      <alignment wrapText="1"/>
    </xf>
    <xf numFmtId="3" fontId="24" fillId="0" borderId="17" xfId="0" applyNumberFormat="1" applyFont="1" applyBorder="1" applyAlignment="1">
      <alignment/>
    </xf>
    <xf numFmtId="3" fontId="24" fillId="0" borderId="45" xfId="0" applyNumberFormat="1" applyFont="1" applyBorder="1" applyAlignment="1">
      <alignment/>
    </xf>
    <xf numFmtId="3" fontId="24" fillId="0" borderId="39" xfId="0" applyNumberFormat="1" applyFont="1" applyBorder="1" applyAlignment="1">
      <alignment/>
    </xf>
    <xf numFmtId="0" fontId="24" fillId="0" borderId="0" xfId="0" applyFont="1" applyAlignment="1">
      <alignment horizontal="center"/>
    </xf>
    <xf numFmtId="2" fontId="24" fillId="0" borderId="0" xfId="0" applyNumberFormat="1" applyFont="1" applyAlignment="1">
      <alignment/>
    </xf>
    <xf numFmtId="2" fontId="30" fillId="0" borderId="0" xfId="0" applyNumberFormat="1" applyFont="1" applyAlignment="1">
      <alignment/>
    </xf>
    <xf numFmtId="0" fontId="24" fillId="0" borderId="18" xfId="0" applyFont="1" applyBorder="1" applyAlignment="1">
      <alignment vertical="center" wrapText="1"/>
    </xf>
    <xf numFmtId="0" fontId="24" fillId="0" borderId="18" xfId="0" applyFont="1" applyBorder="1" applyAlignment="1">
      <alignment horizontal="center" vertical="center" wrapText="1"/>
    </xf>
    <xf numFmtId="0" fontId="24" fillId="0" borderId="53" xfId="0" applyFont="1" applyBorder="1" applyAlignment="1">
      <alignment horizontal="center" vertical="center" wrapText="1"/>
    </xf>
    <xf numFmtId="0" fontId="24" fillId="0" borderId="22" xfId="0" applyFont="1" applyBorder="1" applyAlignment="1">
      <alignment horizontal="center" vertical="center" wrapText="1"/>
    </xf>
    <xf numFmtId="0" fontId="24" fillId="0" borderId="19" xfId="0" applyFont="1" applyBorder="1" applyAlignment="1">
      <alignment horizontal="center" vertical="center" wrapText="1"/>
    </xf>
    <xf numFmtId="0" fontId="24" fillId="0" borderId="34" xfId="0" applyFont="1" applyBorder="1" applyAlignment="1">
      <alignment horizontal="center" vertical="center" wrapText="1"/>
    </xf>
    <xf numFmtId="0" fontId="24" fillId="0" borderId="21" xfId="0" applyFont="1" applyBorder="1" applyAlignment="1">
      <alignment horizontal="center"/>
    </xf>
    <xf numFmtId="0" fontId="24" fillId="0" borderId="31" xfId="0" applyFont="1" applyBorder="1" applyAlignment="1">
      <alignment/>
    </xf>
    <xf numFmtId="0" fontId="24" fillId="0" borderId="54" xfId="0" applyFont="1" applyBorder="1" applyAlignment="1">
      <alignment/>
    </xf>
    <xf numFmtId="0" fontId="24" fillId="0" borderId="41" xfId="0" applyFont="1" applyBorder="1" applyAlignment="1">
      <alignment/>
    </xf>
    <xf numFmtId="0" fontId="24" fillId="0" borderId="55" xfId="0" applyFont="1" applyBorder="1" applyAlignment="1">
      <alignment/>
    </xf>
    <xf numFmtId="0" fontId="24" fillId="0" borderId="54" xfId="0" applyFont="1" applyFill="1" applyBorder="1" applyAlignment="1">
      <alignment/>
    </xf>
    <xf numFmtId="0" fontId="24" fillId="0" borderId="28" xfId="0" applyFont="1" applyBorder="1" applyAlignment="1">
      <alignment/>
    </xf>
    <xf numFmtId="0" fontId="24" fillId="0" borderId="28" xfId="0" applyFont="1" applyFill="1" applyBorder="1" applyAlignment="1">
      <alignment/>
    </xf>
    <xf numFmtId="0" fontId="24" fillId="0" borderId="56" xfId="0" applyFont="1" applyFill="1" applyBorder="1" applyAlignment="1">
      <alignment/>
    </xf>
    <xf numFmtId="0" fontId="24" fillId="0" borderId="30" xfId="0" applyFont="1" applyBorder="1" applyAlignment="1">
      <alignment/>
    </xf>
    <xf numFmtId="0" fontId="24" fillId="0" borderId="57" xfId="0" applyFont="1" applyBorder="1" applyAlignment="1">
      <alignment/>
    </xf>
    <xf numFmtId="0" fontId="24" fillId="0" borderId="58" xfId="0" applyFont="1" applyBorder="1" applyAlignment="1">
      <alignment/>
    </xf>
    <xf numFmtId="0" fontId="24" fillId="0" borderId="56" xfId="0" applyFont="1" applyBorder="1" applyAlignment="1">
      <alignment/>
    </xf>
    <xf numFmtId="0" fontId="24" fillId="0" borderId="53" xfId="0" applyFont="1" applyBorder="1" applyAlignment="1">
      <alignment/>
    </xf>
    <xf numFmtId="0" fontId="24" fillId="0" borderId="22" xfId="0" applyFont="1" applyBorder="1" applyAlignment="1">
      <alignment/>
    </xf>
    <xf numFmtId="0" fontId="24" fillId="0" borderId="19" xfId="0" applyFont="1" applyBorder="1" applyAlignment="1">
      <alignment/>
    </xf>
    <xf numFmtId="0" fontId="24" fillId="0" borderId="24" xfId="0" applyFont="1" applyBorder="1" applyAlignment="1">
      <alignment/>
    </xf>
    <xf numFmtId="0" fontId="22" fillId="0" borderId="15" xfId="0" applyFont="1" applyBorder="1" applyAlignment="1">
      <alignment horizontal="center"/>
    </xf>
    <xf numFmtId="2" fontId="22" fillId="0" borderId="23" xfId="0" applyNumberFormat="1" applyFont="1" applyFill="1" applyBorder="1" applyAlignment="1">
      <alignment horizontal="center" vertical="center" wrapText="1"/>
    </xf>
    <xf numFmtId="0" fontId="22" fillId="0" borderId="15" xfId="0" applyFont="1" applyBorder="1" applyAlignment="1">
      <alignment horizontal="center" wrapText="1"/>
    </xf>
    <xf numFmtId="2" fontId="22" fillId="0" borderId="53" xfId="0" applyNumberFormat="1" applyFont="1" applyFill="1" applyBorder="1" applyAlignment="1">
      <alignment horizontal="center" vertical="center" wrapText="1"/>
    </xf>
    <xf numFmtId="0" fontId="22" fillId="0" borderId="18" xfId="0" applyFont="1" applyBorder="1" applyAlignment="1">
      <alignment horizontal="center"/>
    </xf>
    <xf numFmtId="0" fontId="22" fillId="0" borderId="59" xfId="0" applyFont="1" applyFill="1" applyBorder="1" applyAlignment="1">
      <alignment horizontal="center"/>
    </xf>
    <xf numFmtId="0" fontId="22" fillId="0" borderId="38" xfId="0" applyFont="1" applyFill="1" applyBorder="1" applyAlignment="1">
      <alignment horizontal="center"/>
    </xf>
    <xf numFmtId="0" fontId="22" fillId="0" borderId="60" xfId="0" applyFont="1" applyFill="1" applyBorder="1" applyAlignment="1">
      <alignment horizontal="center"/>
    </xf>
    <xf numFmtId="0" fontId="22" fillId="0" borderId="61" xfId="0" applyFont="1" applyFill="1" applyBorder="1" applyAlignment="1">
      <alignment horizontal="center"/>
    </xf>
    <xf numFmtId="0" fontId="22" fillId="0" borderId="35" xfId="0" applyFont="1" applyFill="1" applyBorder="1" applyAlignment="1">
      <alignment horizontal="center"/>
    </xf>
    <xf numFmtId="0" fontId="22" fillId="0" borderId="37" xfId="0" applyFont="1" applyFill="1" applyBorder="1" applyAlignment="1">
      <alignment horizontal="center"/>
    </xf>
    <xf numFmtId="0" fontId="22" fillId="0" borderId="16" xfId="0" applyFont="1" applyFill="1" applyBorder="1" applyAlignment="1">
      <alignment/>
    </xf>
    <xf numFmtId="0" fontId="22" fillId="0" borderId="62" xfId="0" applyFont="1" applyFill="1" applyBorder="1" applyAlignment="1">
      <alignment/>
    </xf>
    <xf numFmtId="0" fontId="24" fillId="0" borderId="63" xfId="0" applyFont="1" applyBorder="1" applyAlignment="1">
      <alignment/>
    </xf>
    <xf numFmtId="0" fontId="22" fillId="0" borderId="17" xfId="0" applyFont="1" applyBorder="1" applyAlignment="1">
      <alignment horizontal="center"/>
    </xf>
    <xf numFmtId="0" fontId="22" fillId="0" borderId="63" xfId="0" applyFont="1" applyBorder="1" applyAlignment="1">
      <alignment horizontal="center" vertical="center" wrapText="1"/>
    </xf>
    <xf numFmtId="0" fontId="24" fillId="0" borderId="16" xfId="0" applyFont="1" applyBorder="1" applyAlignment="1">
      <alignment/>
    </xf>
    <xf numFmtId="0" fontId="24" fillId="0" borderId="62" xfId="0" applyFont="1" applyBorder="1" applyAlignment="1">
      <alignment/>
    </xf>
    <xf numFmtId="0" fontId="22" fillId="0" borderId="64" xfId="0" applyFont="1" applyBorder="1" applyAlignment="1">
      <alignment horizontal="center" vertical="center" wrapText="1"/>
    </xf>
    <xf numFmtId="0" fontId="24" fillId="0" borderId="65" xfId="0" applyFont="1" applyBorder="1" applyAlignment="1">
      <alignment/>
    </xf>
    <xf numFmtId="0" fontId="24" fillId="0" borderId="66" xfId="0" applyFont="1" applyBorder="1" applyAlignment="1">
      <alignment/>
    </xf>
    <xf numFmtId="3" fontId="22" fillId="0" borderId="0" xfId="62" applyNumberFormat="1" applyFont="1" applyFill="1" applyBorder="1">
      <alignment/>
      <protection/>
    </xf>
    <xf numFmtId="3" fontId="24" fillId="0" borderId="15" xfId="0" applyNumberFormat="1" applyFont="1" applyBorder="1" applyAlignment="1">
      <alignment horizontal="right"/>
    </xf>
    <xf numFmtId="3" fontId="22" fillId="0" borderId="31" xfId="0" applyNumberFormat="1" applyFont="1" applyBorder="1" applyAlignment="1">
      <alignment horizontal="right" wrapText="1"/>
    </xf>
    <xf numFmtId="3" fontId="24" fillId="0" borderId="43" xfId="0" applyNumberFormat="1" applyFont="1" applyBorder="1" applyAlignment="1">
      <alignment horizontal="right"/>
    </xf>
    <xf numFmtId="3" fontId="24" fillId="0" borderId="17" xfId="0" applyNumberFormat="1" applyFont="1" applyBorder="1" applyAlignment="1">
      <alignment horizontal="right"/>
    </xf>
    <xf numFmtId="3" fontId="24" fillId="0" borderId="39" xfId="0" applyNumberFormat="1" applyFont="1" applyBorder="1" applyAlignment="1">
      <alignment horizontal="right"/>
    </xf>
    <xf numFmtId="3" fontId="21" fillId="0" borderId="0" xfId="0" applyNumberFormat="1" applyFont="1" applyAlignment="1">
      <alignment/>
    </xf>
    <xf numFmtId="0" fontId="21" fillId="0" borderId="0" xfId="0" applyFont="1" applyAlignment="1">
      <alignment/>
    </xf>
    <xf numFmtId="0" fontId="31" fillId="0" borderId="0" xfId="0" applyFont="1" applyAlignment="1">
      <alignment/>
    </xf>
    <xf numFmtId="0" fontId="31" fillId="28" borderId="0" xfId="0" applyFont="1" applyFill="1" applyAlignment="1">
      <alignment/>
    </xf>
    <xf numFmtId="3" fontId="31" fillId="0" borderId="0" xfId="0" applyNumberFormat="1" applyFont="1" applyAlignment="1">
      <alignment/>
    </xf>
    <xf numFmtId="3" fontId="31" fillId="0" borderId="0" xfId="0" applyNumberFormat="1" applyFont="1" applyAlignment="1">
      <alignment horizontal="right"/>
    </xf>
    <xf numFmtId="3" fontId="21" fillId="0" borderId="22" xfId="0" applyNumberFormat="1" applyFont="1" applyBorder="1" applyAlignment="1">
      <alignment horizontal="center"/>
    </xf>
    <xf numFmtId="3" fontId="21" fillId="0" borderId="24" xfId="0" applyNumberFormat="1" applyFont="1" applyBorder="1" applyAlignment="1">
      <alignment horizontal="center"/>
    </xf>
    <xf numFmtId="0" fontId="31" fillId="0" borderId="0" xfId="0" applyFont="1" applyFill="1" applyAlignment="1">
      <alignment/>
    </xf>
    <xf numFmtId="4" fontId="31" fillId="0" borderId="0" xfId="0" applyNumberFormat="1" applyFont="1" applyFill="1" applyAlignment="1">
      <alignment/>
    </xf>
    <xf numFmtId="3" fontId="21" fillId="0" borderId="0" xfId="0" applyNumberFormat="1" applyFont="1" applyAlignment="1">
      <alignment horizontal="center"/>
    </xf>
    <xf numFmtId="3" fontId="32" fillId="0" borderId="23" xfId="0" applyNumberFormat="1" applyFont="1" applyBorder="1" applyAlignment="1">
      <alignment horizontal="center"/>
    </xf>
    <xf numFmtId="3" fontId="32" fillId="0" borderId="22" xfId="0" applyNumberFormat="1" applyFont="1" applyBorder="1" applyAlignment="1">
      <alignment horizontal="center"/>
    </xf>
    <xf numFmtId="0" fontId="33" fillId="0" borderId="31" xfId="0" applyFont="1" applyBorder="1" applyAlignment="1">
      <alignment horizontal="center"/>
    </xf>
    <xf numFmtId="3" fontId="33" fillId="0" borderId="15" xfId="0" applyNumberFormat="1" applyFont="1" applyBorder="1" applyAlignment="1">
      <alignment horizontal="center"/>
    </xf>
    <xf numFmtId="49" fontId="33" fillId="0" borderId="31" xfId="0" applyNumberFormat="1" applyFont="1" applyBorder="1" applyAlignment="1">
      <alignment wrapText="1"/>
    </xf>
    <xf numFmtId="3" fontId="33" fillId="0" borderId="31" xfId="0" applyNumberFormat="1" applyFont="1" applyBorder="1" applyAlignment="1">
      <alignment horizontal="center"/>
    </xf>
    <xf numFmtId="3" fontId="33" fillId="0" borderId="41" xfId="0" applyNumberFormat="1" applyFont="1" applyBorder="1" applyAlignment="1">
      <alignment horizontal="right"/>
    </xf>
    <xf numFmtId="3" fontId="33" fillId="0" borderId="30" xfId="0" applyNumberFormat="1" applyFont="1" applyBorder="1" applyAlignment="1">
      <alignment horizontal="center"/>
    </xf>
    <xf numFmtId="3" fontId="33" fillId="0" borderId="57" xfId="0" applyNumberFormat="1" applyFont="1" applyBorder="1" applyAlignment="1">
      <alignment horizontal="right"/>
    </xf>
    <xf numFmtId="3" fontId="33" fillId="0" borderId="30" xfId="0" applyNumberFormat="1" applyFont="1" applyBorder="1" applyAlignment="1">
      <alignment/>
    </xf>
    <xf numFmtId="3" fontId="33" fillId="0" borderId="23" xfId="0" applyNumberFormat="1" applyFont="1" applyBorder="1" applyAlignment="1">
      <alignment horizontal="center"/>
    </xf>
    <xf numFmtId="3" fontId="32" fillId="0" borderId="22" xfId="0" applyNumberFormat="1" applyFont="1" applyBorder="1" applyAlignment="1">
      <alignment/>
    </xf>
    <xf numFmtId="3" fontId="32" fillId="0" borderId="19" xfId="0" applyNumberFormat="1" applyFont="1" applyBorder="1" applyAlignment="1">
      <alignment horizontal="center"/>
    </xf>
    <xf numFmtId="3" fontId="21" fillId="0" borderId="0" xfId="0" applyNumberFormat="1" applyFont="1" applyAlignment="1">
      <alignment/>
    </xf>
    <xf numFmtId="3" fontId="31" fillId="0" borderId="31" xfId="0" applyNumberFormat="1" applyFont="1" applyBorder="1" applyAlignment="1">
      <alignment wrapText="1"/>
    </xf>
    <xf numFmtId="3" fontId="33" fillId="0" borderId="31" xfId="0" applyNumberFormat="1" applyFont="1" applyBorder="1" applyAlignment="1">
      <alignment/>
    </xf>
    <xf numFmtId="3" fontId="32" fillId="0" borderId="24" xfId="0" applyNumberFormat="1" applyFont="1" applyBorder="1" applyAlignment="1">
      <alignment/>
    </xf>
    <xf numFmtId="0" fontId="21" fillId="0" borderId="0" xfId="0" applyFont="1" applyAlignment="1">
      <alignment/>
    </xf>
    <xf numFmtId="3" fontId="21" fillId="0" borderId="0" xfId="0" applyNumberFormat="1" applyFont="1" applyAlignment="1">
      <alignment/>
    </xf>
    <xf numFmtId="49" fontId="24" fillId="0" borderId="42" xfId="0" applyNumberFormat="1" applyFont="1" applyBorder="1" applyAlignment="1">
      <alignment wrapText="1"/>
    </xf>
    <xf numFmtId="3" fontId="24" fillId="0" borderId="15" xfId="0" applyNumberFormat="1" applyFont="1" applyBorder="1" applyAlignment="1">
      <alignment horizontal="right" vertical="center" wrapText="1"/>
    </xf>
    <xf numFmtId="3" fontId="22" fillId="0" borderId="43" xfId="0" applyNumberFormat="1" applyFont="1" applyBorder="1" applyAlignment="1">
      <alignment horizontal="right"/>
    </xf>
    <xf numFmtId="10" fontId="24" fillId="0" borderId="0" xfId="61" applyNumberFormat="1" applyFont="1" applyFill="1" applyBorder="1">
      <alignment/>
      <protection/>
    </xf>
    <xf numFmtId="10" fontId="22" fillId="0" borderId="15" xfId="62" applyNumberFormat="1" applyFont="1" applyFill="1" applyBorder="1" applyAlignment="1">
      <alignment horizontal="center" vertical="center"/>
      <protection/>
    </xf>
    <xf numFmtId="10" fontId="22" fillId="0" borderId="0" xfId="61" applyNumberFormat="1" applyFont="1" applyFill="1" applyBorder="1">
      <alignment/>
      <protection/>
    </xf>
    <xf numFmtId="0" fontId="22" fillId="0" borderId="0" xfId="62" applyFont="1" applyFill="1" applyBorder="1" applyAlignment="1">
      <alignment horizontal="center" vertical="center"/>
      <protection/>
    </xf>
    <xf numFmtId="0" fontId="22" fillId="0" borderId="0" xfId="62" applyFont="1" applyFill="1" applyBorder="1" applyAlignment="1">
      <alignment wrapText="1"/>
      <protection/>
    </xf>
    <xf numFmtId="0" fontId="25" fillId="0" borderId="15" xfId="62" applyFont="1" applyFill="1" applyBorder="1" applyAlignment="1">
      <alignment horizontal="left" vertical="top" wrapText="1"/>
      <protection/>
    </xf>
    <xf numFmtId="0" fontId="25" fillId="0" borderId="15" xfId="62" applyFont="1" applyFill="1" applyBorder="1" applyAlignment="1">
      <alignment vertical="center"/>
      <protection/>
    </xf>
    <xf numFmtId="0" fontId="25" fillId="0" borderId="15" xfId="62" applyFont="1" applyFill="1" applyBorder="1" applyAlignment="1">
      <alignment vertical="top" wrapText="1"/>
      <protection/>
    </xf>
    <xf numFmtId="0" fontId="25" fillId="0" borderId="28" xfId="62" applyFont="1" applyFill="1" applyBorder="1" applyAlignment="1">
      <alignment horizontal="left" vertical="top" wrapText="1"/>
      <protection/>
    </xf>
    <xf numFmtId="0" fontId="25" fillId="0" borderId="15" xfId="62" applyFont="1" applyFill="1" applyBorder="1" applyAlignment="1">
      <alignment horizontal="left" vertical="center" wrapText="1"/>
      <protection/>
    </xf>
    <xf numFmtId="0" fontId="25" fillId="0" borderId="30" xfId="62" applyFont="1" applyFill="1" applyBorder="1" applyAlignment="1">
      <alignment horizontal="center" vertical="center"/>
      <protection/>
    </xf>
    <xf numFmtId="0" fontId="25" fillId="0" borderId="32" xfId="62" applyFont="1" applyFill="1" applyBorder="1" applyAlignment="1">
      <alignment horizontal="center" vertical="center"/>
      <protection/>
    </xf>
    <xf numFmtId="0" fontId="25" fillId="0" borderId="15" xfId="62" applyFont="1" applyFill="1" applyBorder="1" applyAlignment="1">
      <alignment vertical="center" wrapText="1"/>
      <protection/>
    </xf>
    <xf numFmtId="0" fontId="34" fillId="0" borderId="15" xfId="62" applyFont="1" applyFill="1" applyBorder="1" applyAlignment="1">
      <alignment wrapText="1"/>
      <protection/>
    </xf>
    <xf numFmtId="49" fontId="25" fillId="0" borderId="15" xfId="62" applyNumberFormat="1" applyFont="1" applyFill="1" applyBorder="1" applyAlignment="1">
      <alignment horizontal="left" vertical="top" wrapText="1"/>
      <protection/>
    </xf>
    <xf numFmtId="0" fontId="25" fillId="0" borderId="29" xfId="62" applyFont="1" applyFill="1" applyBorder="1" applyAlignment="1">
      <alignment horizontal="center" vertical="center"/>
      <protection/>
    </xf>
    <xf numFmtId="0" fontId="25" fillId="0" borderId="31" xfId="62" applyFont="1" applyFill="1" applyBorder="1" applyAlignment="1">
      <alignment horizontal="center" vertical="center"/>
      <protection/>
    </xf>
    <xf numFmtId="0" fontId="25" fillId="0" borderId="15" xfId="62" applyFont="1" applyFill="1" applyBorder="1" applyAlignment="1">
      <alignment horizontal="center" vertical="center" wrapText="1"/>
      <protection/>
    </xf>
    <xf numFmtId="0" fontId="25" fillId="0" borderId="15" xfId="62" applyFont="1" applyFill="1" applyBorder="1" applyAlignment="1">
      <alignment horizontal="left" vertical="center"/>
      <protection/>
    </xf>
    <xf numFmtId="0" fontId="25" fillId="0" borderId="28" xfId="62" applyFont="1" applyFill="1" applyBorder="1" applyAlignment="1">
      <alignment vertical="top" wrapText="1"/>
      <protection/>
    </xf>
    <xf numFmtId="0" fontId="25" fillId="0" borderId="0" xfId="62" applyFont="1" applyFill="1" applyBorder="1" applyAlignment="1">
      <alignment horizontal="center" vertical="center"/>
      <protection/>
    </xf>
    <xf numFmtId="49" fontId="25" fillId="0" borderId="28" xfId="62" applyNumberFormat="1" applyFont="1" applyFill="1" applyBorder="1" applyAlignment="1">
      <alignment horizontal="left" vertical="top" wrapText="1"/>
      <protection/>
    </xf>
    <xf numFmtId="0" fontId="25" fillId="0" borderId="32" xfId="62" applyFont="1" applyFill="1" applyBorder="1" applyAlignment="1">
      <alignment horizontal="center" vertical="center" wrapText="1"/>
      <protection/>
    </xf>
    <xf numFmtId="0" fontId="25" fillId="0" borderId="54" xfId="62" applyFont="1" applyFill="1" applyBorder="1" applyAlignment="1">
      <alignment horizontal="center" vertical="center" wrapText="1"/>
      <protection/>
    </xf>
    <xf numFmtId="0" fontId="25" fillId="0" borderId="28" xfId="62" applyFont="1" applyFill="1" applyBorder="1" applyAlignment="1">
      <alignment horizontal="center" vertical="center"/>
      <protection/>
    </xf>
    <xf numFmtId="0" fontId="25" fillId="0" borderId="15" xfId="61" applyFont="1" applyFill="1" applyBorder="1" applyAlignment="1">
      <alignment horizontal="left" vertical="top" wrapText="1"/>
      <protection/>
    </xf>
    <xf numFmtId="0" fontId="22" fillId="0" borderId="0" xfId="61" applyFont="1" applyFill="1" applyBorder="1" applyAlignment="1">
      <alignment horizontal="left" vertical="top" wrapText="1"/>
      <protection/>
    </xf>
    <xf numFmtId="10" fontId="22" fillId="0" borderId="16" xfId="0" applyNumberFormat="1" applyFont="1" applyBorder="1" applyAlignment="1">
      <alignment horizontal="right"/>
    </xf>
    <xf numFmtId="10" fontId="22" fillId="0" borderId="15" xfId="0" applyNumberFormat="1" applyFont="1" applyBorder="1" applyAlignment="1">
      <alignment horizontal="right"/>
    </xf>
    <xf numFmtId="10" fontId="22" fillId="0" borderId="17" xfId="0" applyNumberFormat="1" applyFont="1" applyBorder="1" applyAlignment="1">
      <alignment horizontal="right"/>
    </xf>
    <xf numFmtId="10" fontId="22" fillId="0" borderId="62" xfId="0" applyNumberFormat="1" applyFont="1" applyBorder="1" applyAlignment="1">
      <alignment horizontal="right"/>
    </xf>
    <xf numFmtId="10" fontId="22" fillId="0" borderId="43" xfId="0" applyNumberFormat="1" applyFont="1" applyBorder="1" applyAlignment="1">
      <alignment horizontal="right"/>
    </xf>
    <xf numFmtId="10" fontId="22" fillId="0" borderId="39" xfId="0" applyNumberFormat="1" applyFont="1" applyBorder="1" applyAlignment="1">
      <alignment horizontal="right"/>
    </xf>
    <xf numFmtId="3" fontId="24" fillId="0" borderId="16" xfId="0" applyNumberFormat="1" applyFont="1" applyBorder="1" applyAlignment="1">
      <alignment/>
    </xf>
    <xf numFmtId="3" fontId="24" fillId="0" borderId="15" xfId="0" applyNumberFormat="1" applyFont="1" applyBorder="1" applyAlignment="1">
      <alignment/>
    </xf>
    <xf numFmtId="3" fontId="24" fillId="0" borderId="29" xfId="0" applyNumberFormat="1" applyFont="1" applyBorder="1" applyAlignment="1">
      <alignment/>
    </xf>
    <xf numFmtId="3" fontId="24" fillId="0" borderId="43" xfId="0" applyNumberFormat="1" applyFont="1" applyBorder="1" applyAlignment="1">
      <alignment/>
    </xf>
    <xf numFmtId="3" fontId="24" fillId="0" borderId="36" xfId="0" applyNumberFormat="1" applyFont="1" applyBorder="1" applyAlignment="1">
      <alignment/>
    </xf>
    <xf numFmtId="3" fontId="24" fillId="0" borderId="67" xfId="0" applyNumberFormat="1" applyFont="1" applyBorder="1" applyAlignment="1">
      <alignment/>
    </xf>
    <xf numFmtId="3" fontId="24" fillId="0" borderId="62" xfId="0" applyNumberFormat="1" applyFont="1" applyBorder="1" applyAlignment="1">
      <alignment/>
    </xf>
    <xf numFmtId="9" fontId="22" fillId="0" borderId="15" xfId="61" applyNumberFormat="1" applyFont="1" applyFill="1" applyBorder="1" applyAlignment="1">
      <alignment horizontal="right"/>
      <protection/>
    </xf>
    <xf numFmtId="9" fontId="24" fillId="0" borderId="15" xfId="61" applyNumberFormat="1" applyFont="1" applyFill="1" applyBorder="1" applyAlignment="1">
      <alignment horizontal="right"/>
      <protection/>
    </xf>
    <xf numFmtId="9" fontId="22" fillId="0" borderId="15" xfId="61" applyNumberFormat="1" applyFont="1" applyFill="1" applyBorder="1" applyAlignment="1">
      <alignment horizontal="right" wrapText="1"/>
      <protection/>
    </xf>
    <xf numFmtId="9" fontId="24" fillId="0" borderId="15" xfId="61" applyNumberFormat="1" applyFont="1" applyFill="1" applyBorder="1" applyAlignment="1">
      <alignment horizontal="right" wrapText="1"/>
      <protection/>
    </xf>
    <xf numFmtId="14" fontId="24" fillId="0" borderId="15" xfId="0" applyNumberFormat="1" applyFont="1" applyBorder="1" applyAlignment="1">
      <alignment/>
    </xf>
    <xf numFmtId="3" fontId="24" fillId="0" borderId="31" xfId="0" applyNumberFormat="1" applyFont="1" applyBorder="1" applyAlignment="1">
      <alignment/>
    </xf>
    <xf numFmtId="0" fontId="27" fillId="0" borderId="0" xfId="62" applyFont="1" applyFill="1" applyBorder="1" applyAlignment="1">
      <alignment horizontal="center" vertical="center" wrapText="1"/>
      <protection/>
    </xf>
    <xf numFmtId="10" fontId="24" fillId="0" borderId="0" xfId="61" applyNumberFormat="1" applyFont="1" applyFill="1" applyBorder="1" applyAlignment="1">
      <alignment horizontal="right"/>
      <protection/>
    </xf>
    <xf numFmtId="10" fontId="24" fillId="0" borderId="0" xfId="62" applyNumberFormat="1" applyFont="1" applyFill="1" applyBorder="1" applyAlignment="1">
      <alignment horizontal="right"/>
      <protection/>
    </xf>
    <xf numFmtId="10" fontId="24" fillId="0" borderId="0" xfId="61" applyNumberFormat="1" applyFont="1" applyFill="1" applyBorder="1">
      <alignment/>
      <protection/>
    </xf>
    <xf numFmtId="0" fontId="22" fillId="0" borderId="68" xfId="0" applyFont="1" applyFill="1" applyBorder="1" applyAlignment="1">
      <alignment horizontal="center" vertical="center"/>
    </xf>
    <xf numFmtId="0" fontId="22" fillId="0" borderId="20" xfId="0" applyFont="1" applyFill="1" applyBorder="1" applyAlignment="1">
      <alignment horizontal="center"/>
    </xf>
    <xf numFmtId="0" fontId="24" fillId="0" borderId="20" xfId="0" applyFont="1" applyFill="1" applyBorder="1" applyAlignment="1">
      <alignment horizontal="center"/>
    </xf>
    <xf numFmtId="0" fontId="24" fillId="0" borderId="69" xfId="0" applyFont="1" applyFill="1" applyBorder="1" applyAlignment="1">
      <alignment horizontal="center"/>
    </xf>
    <xf numFmtId="0" fontId="24" fillId="0" borderId="66" xfId="0" applyFont="1" applyFill="1" applyBorder="1" applyAlignment="1">
      <alignment horizontal="center"/>
    </xf>
    <xf numFmtId="0" fontId="22" fillId="0" borderId="23" xfId="0" applyFont="1" applyFill="1" applyBorder="1" applyAlignment="1">
      <alignment vertical="center" wrapText="1"/>
    </xf>
    <xf numFmtId="0" fontId="22" fillId="0" borderId="22" xfId="62" applyFont="1" applyFill="1" applyBorder="1" applyAlignment="1">
      <alignment horizontal="center" vertical="center" wrapText="1"/>
      <protection/>
    </xf>
    <xf numFmtId="0" fontId="22" fillId="0" borderId="22" xfId="0" applyFont="1" applyFill="1" applyBorder="1" applyAlignment="1">
      <alignment horizontal="center" vertical="center" wrapText="1"/>
    </xf>
    <xf numFmtId="0" fontId="22" fillId="0" borderId="24" xfId="0" applyFont="1" applyFill="1" applyBorder="1" applyAlignment="1">
      <alignment horizontal="center" vertical="center" wrapText="1"/>
    </xf>
    <xf numFmtId="0" fontId="22" fillId="0" borderId="31" xfId="61" applyFont="1" applyFill="1" applyBorder="1" applyAlignment="1">
      <alignment horizontal="left" vertical="center" wrapText="1"/>
      <protection/>
    </xf>
    <xf numFmtId="0" fontId="22" fillId="0" borderId="31" xfId="61" applyFont="1" applyFill="1" applyBorder="1" applyAlignment="1">
      <alignment horizontal="center" vertical="center" wrapText="1"/>
      <protection/>
    </xf>
    <xf numFmtId="0" fontId="22" fillId="0" borderId="31" xfId="61" applyFont="1" applyFill="1" applyBorder="1" applyAlignment="1">
      <alignment vertical="center" wrapText="1"/>
      <protection/>
    </xf>
    <xf numFmtId="0" fontId="22" fillId="0" borderId="31" xfId="61" applyFont="1" applyFill="1" applyBorder="1" applyAlignment="1">
      <alignment horizontal="center" wrapText="1"/>
      <protection/>
    </xf>
    <xf numFmtId="3" fontId="22" fillId="0" borderId="31" xfId="61" applyNumberFormat="1" applyFont="1" applyFill="1" applyBorder="1" applyAlignment="1">
      <alignment horizontal="right" wrapText="1"/>
      <protection/>
    </xf>
    <xf numFmtId="9" fontId="22" fillId="0" borderId="31" xfId="61" applyNumberFormat="1" applyFont="1" applyFill="1" applyBorder="1" applyAlignment="1">
      <alignment horizontal="right" wrapText="1"/>
      <protection/>
    </xf>
    <xf numFmtId="9" fontId="22" fillId="0" borderId="31" xfId="61" applyNumberFormat="1" applyFont="1" applyFill="1" applyBorder="1" applyAlignment="1">
      <alignment horizontal="right"/>
      <protection/>
    </xf>
    <xf numFmtId="10" fontId="22" fillId="0" borderId="43" xfId="62" applyNumberFormat="1" applyFont="1" applyFill="1" applyBorder="1" applyAlignment="1">
      <alignment horizontal="center" vertical="center"/>
      <protection/>
    </xf>
    <xf numFmtId="0" fontId="22" fillId="0" borderId="44" xfId="61" applyFont="1" applyFill="1" applyBorder="1" applyAlignment="1">
      <alignment horizontal="center" vertical="center" wrapText="1"/>
      <protection/>
    </xf>
    <xf numFmtId="0" fontId="22" fillId="0" borderId="17" xfId="61" applyFont="1" applyFill="1" applyBorder="1" applyAlignment="1">
      <alignment horizontal="center" wrapText="1"/>
      <protection/>
    </xf>
    <xf numFmtId="10" fontId="22" fillId="0" borderId="17" xfId="61" applyNumberFormat="1" applyFont="1" applyFill="1" applyBorder="1" applyAlignment="1">
      <alignment horizontal="center" wrapText="1"/>
      <protection/>
    </xf>
    <xf numFmtId="0" fontId="22" fillId="0" borderId="17" xfId="61" applyFont="1" applyFill="1" applyBorder="1" applyAlignment="1">
      <alignment horizontal="center"/>
      <protection/>
    </xf>
    <xf numFmtId="49" fontId="22" fillId="0" borderId="17" xfId="61" applyNumberFormat="1" applyFont="1" applyFill="1" applyBorder="1" applyAlignment="1">
      <alignment horizontal="center"/>
      <protection/>
    </xf>
    <xf numFmtId="49" fontId="22" fillId="0" borderId="39" xfId="61" applyNumberFormat="1" applyFont="1" applyFill="1" applyBorder="1" applyAlignment="1">
      <alignment horizontal="center"/>
      <protection/>
    </xf>
    <xf numFmtId="3" fontId="22" fillId="0" borderId="15" xfId="62" applyNumberFormat="1" applyFont="1" applyFill="1" applyBorder="1" applyAlignment="1">
      <alignment/>
      <protection/>
    </xf>
    <xf numFmtId="3" fontId="24" fillId="0" borderId="15" xfId="62" applyNumberFormat="1" applyFont="1" applyFill="1" applyBorder="1" applyAlignment="1">
      <alignment/>
      <protection/>
    </xf>
    <xf numFmtId="0" fontId="25" fillId="0" borderId="30" xfId="62" applyFont="1" applyFill="1" applyBorder="1" applyAlignment="1">
      <alignment horizontal="left" vertical="top" wrapText="1"/>
      <protection/>
    </xf>
    <xf numFmtId="3" fontId="22" fillId="0" borderId="30" xfId="62" applyNumberFormat="1" applyFont="1" applyFill="1" applyBorder="1" applyAlignment="1">
      <alignment horizontal="right"/>
      <protection/>
    </xf>
    <xf numFmtId="0" fontId="25" fillId="0" borderId="30" xfId="61" applyFont="1" applyFill="1" applyBorder="1" applyAlignment="1">
      <alignment horizontal="center" vertical="center" wrapText="1"/>
      <protection/>
    </xf>
    <xf numFmtId="0" fontId="25" fillId="0" borderId="15" xfId="61" applyFont="1" applyFill="1" applyBorder="1" applyAlignment="1">
      <alignment horizontal="center" vertical="center" wrapText="1"/>
      <protection/>
    </xf>
    <xf numFmtId="0" fontId="25" fillId="0" borderId="30" xfId="62" applyFont="1" applyFill="1" applyBorder="1" applyAlignment="1">
      <alignment horizontal="center" vertical="center" wrapText="1"/>
      <protection/>
    </xf>
    <xf numFmtId="3" fontId="22" fillId="0" borderId="31" xfId="62" applyNumberFormat="1" applyFont="1" applyFill="1" applyBorder="1" applyAlignment="1">
      <alignment horizontal="right"/>
      <protection/>
    </xf>
    <xf numFmtId="0" fontId="22" fillId="0" borderId="0" xfId="62" applyFont="1" applyFill="1" applyBorder="1">
      <alignment/>
      <protection/>
    </xf>
    <xf numFmtId="10" fontId="22" fillId="0" borderId="0" xfId="62" applyNumberFormat="1" applyFont="1" applyFill="1" applyBorder="1" applyAlignment="1">
      <alignment horizontal="right"/>
      <protection/>
    </xf>
    <xf numFmtId="10" fontId="22" fillId="0" borderId="15" xfId="62" applyNumberFormat="1" applyFont="1" applyFill="1" applyBorder="1" applyAlignment="1">
      <alignment horizontal="center" vertical="center" wrapText="1"/>
      <protection/>
    </xf>
    <xf numFmtId="49" fontId="22" fillId="0" borderId="15" xfId="62" applyNumberFormat="1" applyFont="1" applyFill="1" applyBorder="1" applyAlignment="1">
      <alignment horizontal="center"/>
      <protection/>
    </xf>
    <xf numFmtId="9" fontId="24" fillId="0" borderId="15" xfId="62" applyNumberFormat="1" applyFont="1" applyFill="1" applyBorder="1" applyAlignment="1">
      <alignment horizontal="right"/>
      <protection/>
    </xf>
    <xf numFmtId="9" fontId="22" fillId="0" borderId="15" xfId="62" applyNumberFormat="1" applyFont="1" applyFill="1" applyBorder="1" applyAlignment="1">
      <alignment horizontal="right"/>
      <protection/>
    </xf>
    <xf numFmtId="3" fontId="24" fillId="0" borderId="0" xfId="0" applyNumberFormat="1" applyFont="1" applyFill="1" applyAlignment="1">
      <alignment/>
    </xf>
    <xf numFmtId="0" fontId="22" fillId="0" borderId="70" xfId="0" applyFont="1" applyBorder="1" applyAlignment="1">
      <alignment horizontal="center"/>
    </xf>
    <xf numFmtId="3" fontId="24" fillId="0" borderId="31" xfId="0" applyNumberFormat="1" applyFont="1" applyBorder="1" applyAlignment="1">
      <alignment horizontal="right" wrapText="1"/>
    </xf>
    <xf numFmtId="3" fontId="22" fillId="0" borderId="31" xfId="0" applyNumberFormat="1" applyFont="1" applyBorder="1" applyAlignment="1">
      <alignment horizontal="right"/>
    </xf>
    <xf numFmtId="0" fontId="22" fillId="0" borderId="0" xfId="61" applyFont="1" applyFill="1" applyBorder="1" applyAlignment="1">
      <alignment horizontal="right"/>
      <protection/>
    </xf>
    <xf numFmtId="0" fontId="36" fillId="0" borderId="0" xfId="61" applyFont="1" applyFill="1" applyBorder="1" applyAlignment="1">
      <alignment horizontal="right"/>
      <protection/>
    </xf>
    <xf numFmtId="0" fontId="27" fillId="0" borderId="0" xfId="62" applyFont="1" applyFill="1" applyBorder="1" applyAlignment="1">
      <alignment horizontal="center" vertical="center" wrapText="1"/>
      <protection/>
    </xf>
    <xf numFmtId="0" fontId="38" fillId="0" borderId="0" xfId="62" applyFont="1" applyFill="1" applyBorder="1" applyAlignment="1">
      <alignment horizontal="center" vertical="center" wrapText="1"/>
      <protection/>
    </xf>
    <xf numFmtId="0" fontId="22" fillId="0" borderId="0" xfId="62" applyFont="1" applyFill="1" applyBorder="1" applyAlignment="1">
      <alignment horizontal="right"/>
      <protection/>
    </xf>
    <xf numFmtId="0" fontId="36" fillId="0" borderId="0" xfId="62" applyFont="1" applyFill="1" applyBorder="1" applyAlignment="1">
      <alignment horizontal="right"/>
      <protection/>
    </xf>
    <xf numFmtId="0" fontId="36" fillId="0" borderId="15" xfId="62" applyFont="1" applyFill="1" applyBorder="1" applyAlignment="1">
      <alignment horizontal="center" vertical="center" wrapText="1"/>
      <protection/>
    </xf>
    <xf numFmtId="0" fontId="22" fillId="0" borderId="15" xfId="62" applyFont="1" applyFill="1" applyBorder="1" applyAlignment="1">
      <alignment horizontal="center"/>
      <protection/>
    </xf>
    <xf numFmtId="0" fontId="36" fillId="0" borderId="15" xfId="62" applyFont="1" applyFill="1" applyBorder="1" applyAlignment="1">
      <alignment horizontal="center"/>
      <protection/>
    </xf>
    <xf numFmtId="3" fontId="22" fillId="0" borderId="15" xfId="62" applyNumberFormat="1" applyFont="1" applyFill="1" applyBorder="1" applyAlignment="1">
      <alignment horizontal="right"/>
      <protection/>
    </xf>
    <xf numFmtId="3" fontId="36" fillId="0" borderId="15" xfId="62" applyNumberFormat="1" applyFont="1" applyFill="1" applyBorder="1" applyAlignment="1">
      <alignment horizontal="right"/>
      <protection/>
    </xf>
    <xf numFmtId="3" fontId="36" fillId="0" borderId="15" xfId="62" applyNumberFormat="1" applyFont="1" applyFill="1" applyBorder="1" applyAlignment="1">
      <alignment/>
      <protection/>
    </xf>
    <xf numFmtId="0" fontId="36" fillId="0" borderId="15" xfId="62" applyFont="1" applyFill="1" applyBorder="1" applyAlignment="1">
      <alignment horizontal="right"/>
      <protection/>
    </xf>
    <xf numFmtId="3" fontId="36" fillId="0" borderId="30" xfId="62" applyNumberFormat="1" applyFont="1" applyFill="1" applyBorder="1" applyAlignment="1">
      <alignment horizontal="right"/>
      <protection/>
    </xf>
    <xf numFmtId="3" fontId="36" fillId="0" borderId="15" xfId="61" applyNumberFormat="1" applyFont="1" applyFill="1" applyBorder="1" applyAlignment="1">
      <alignment horizontal="right" wrapText="1"/>
      <protection/>
    </xf>
    <xf numFmtId="3" fontId="36" fillId="0" borderId="31" xfId="62" applyNumberFormat="1" applyFont="1" applyFill="1" applyBorder="1" applyAlignment="1">
      <alignment horizontal="right"/>
      <protection/>
    </xf>
    <xf numFmtId="0" fontId="0" fillId="0" borderId="0" xfId="0" applyAlignment="1">
      <alignment wrapText="1"/>
    </xf>
    <xf numFmtId="3" fontId="0" fillId="0" borderId="0" xfId="0" applyNumberFormat="1" applyAlignment="1">
      <alignment/>
    </xf>
    <xf numFmtId="9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39" fillId="0" borderId="0" xfId="0" applyFont="1" applyAlignment="1">
      <alignment/>
    </xf>
    <xf numFmtId="3" fontId="39" fillId="0" borderId="0" xfId="0" applyNumberFormat="1" applyFont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47" xfId="0" applyBorder="1" applyAlignment="1">
      <alignment/>
    </xf>
    <xf numFmtId="3" fontId="24" fillId="0" borderId="0" xfId="0" applyNumberFormat="1" applyFont="1" applyAlignment="1">
      <alignment/>
    </xf>
    <xf numFmtId="3" fontId="24" fillId="0" borderId="15" xfId="0" applyNumberFormat="1" applyFont="1" applyBorder="1" applyAlignment="1">
      <alignment horizontal="right"/>
    </xf>
    <xf numFmtId="3" fontId="24" fillId="0" borderId="43" xfId="0" applyNumberFormat="1" applyFont="1" applyBorder="1" applyAlignment="1">
      <alignment horizontal="right"/>
    </xf>
    <xf numFmtId="0" fontId="22" fillId="0" borderId="42" xfId="0" applyFont="1" applyBorder="1" applyAlignment="1">
      <alignment/>
    </xf>
    <xf numFmtId="0" fontId="22" fillId="0" borderId="29" xfId="0" applyFont="1" applyBorder="1" applyAlignment="1">
      <alignment/>
    </xf>
    <xf numFmtId="3" fontId="22" fillId="0" borderId="15" xfId="0" applyNumberFormat="1" applyFont="1" applyBorder="1" applyAlignment="1">
      <alignment horizontal="right"/>
    </xf>
    <xf numFmtId="0" fontId="22" fillId="0" borderId="0" xfId="0" applyFont="1" applyAlignment="1">
      <alignment/>
    </xf>
    <xf numFmtId="3" fontId="22" fillId="0" borderId="31" xfId="0" applyNumberFormat="1" applyFont="1" applyBorder="1" applyAlignment="1">
      <alignment horizontal="right" wrapText="1"/>
    </xf>
    <xf numFmtId="3" fontId="22" fillId="0" borderId="43" xfId="0" applyNumberFormat="1" applyFont="1" applyBorder="1" applyAlignment="1">
      <alignment horizontal="right"/>
    </xf>
    <xf numFmtId="0" fontId="22" fillId="0" borderId="42" xfId="0" applyFont="1" applyBorder="1" applyAlignment="1">
      <alignment horizontal="center" vertical="center" wrapText="1"/>
    </xf>
    <xf numFmtId="3" fontId="22" fillId="0" borderId="15" xfId="0" applyNumberFormat="1" applyFont="1" applyBorder="1" applyAlignment="1">
      <alignment horizontal="right" vertical="center" wrapText="1"/>
    </xf>
    <xf numFmtId="3" fontId="22" fillId="0" borderId="55" xfId="0" applyNumberFormat="1" applyFont="1" applyBorder="1" applyAlignment="1">
      <alignment horizontal="right" wrapText="1"/>
    </xf>
    <xf numFmtId="3" fontId="22" fillId="0" borderId="43" xfId="0" applyNumberFormat="1" applyFont="1" applyBorder="1" applyAlignment="1">
      <alignment horizontal="right" vertical="center" wrapText="1"/>
    </xf>
    <xf numFmtId="0" fontId="24" fillId="0" borderId="31" xfId="0" applyFont="1" applyBorder="1" applyAlignment="1">
      <alignment horizontal="center" wrapText="1"/>
    </xf>
    <xf numFmtId="0" fontId="24" fillId="0" borderId="15" xfId="0" applyFont="1" applyBorder="1" applyAlignment="1">
      <alignment horizontal="center"/>
    </xf>
    <xf numFmtId="0" fontId="24" fillId="0" borderId="15" xfId="0" applyFont="1" applyBorder="1" applyAlignment="1">
      <alignment horizontal="center" vertical="center" wrapText="1"/>
    </xf>
    <xf numFmtId="14" fontId="24" fillId="0" borderId="15" xfId="0" applyNumberFormat="1" applyFont="1" applyBorder="1" applyAlignment="1">
      <alignment horizontal="center"/>
    </xf>
    <xf numFmtId="0" fontId="22" fillId="0" borderId="15" xfId="0" applyFont="1" applyBorder="1" applyAlignment="1">
      <alignment horizontal="center" vertical="center" wrapText="1"/>
    </xf>
    <xf numFmtId="14" fontId="22" fillId="0" borderId="15" xfId="0" applyNumberFormat="1" applyFont="1" applyBorder="1" applyAlignment="1">
      <alignment horizontal="center"/>
    </xf>
    <xf numFmtId="0" fontId="31" fillId="0" borderId="0" xfId="0" applyFont="1" applyBorder="1" applyAlignment="1">
      <alignment horizontal="center"/>
    </xf>
    <xf numFmtId="0" fontId="31" fillId="0" borderId="0" xfId="0" applyFont="1" applyBorder="1" applyAlignment="1">
      <alignment horizontal="right"/>
    </xf>
    <xf numFmtId="3" fontId="32" fillId="0" borderId="24" xfId="0" applyNumberFormat="1" applyFont="1" applyBorder="1" applyAlignment="1">
      <alignment horizontal="center"/>
    </xf>
    <xf numFmtId="49" fontId="33" fillId="0" borderId="15" xfId="0" applyNumberFormat="1" applyFont="1" applyBorder="1" applyAlignment="1">
      <alignment horizontal="fill" wrapText="1"/>
    </xf>
    <xf numFmtId="3" fontId="33" fillId="0" borderId="15" xfId="0" applyNumberFormat="1" applyFont="1" applyBorder="1" applyAlignment="1">
      <alignment horizontal="right"/>
    </xf>
    <xf numFmtId="3" fontId="33" fillId="0" borderId="15" xfId="0" applyNumberFormat="1" applyFont="1" applyBorder="1" applyAlignment="1">
      <alignment/>
    </xf>
    <xf numFmtId="3" fontId="32" fillId="0" borderId="69" xfId="0" applyNumberFormat="1" applyFont="1" applyBorder="1" applyAlignment="1">
      <alignment/>
    </xf>
    <xf numFmtId="3" fontId="32" fillId="0" borderId="65" xfId="0" applyNumberFormat="1" applyFont="1" applyBorder="1" applyAlignment="1">
      <alignment/>
    </xf>
    <xf numFmtId="3" fontId="32" fillId="0" borderId="65" xfId="0" applyNumberFormat="1" applyFont="1" applyBorder="1" applyAlignment="1">
      <alignment horizontal="center"/>
    </xf>
    <xf numFmtId="3" fontId="32" fillId="0" borderId="66" xfId="0" applyNumberFormat="1" applyFont="1" applyBorder="1" applyAlignment="1">
      <alignment/>
    </xf>
    <xf numFmtId="0" fontId="33" fillId="0" borderId="71" xfId="0" applyFont="1" applyBorder="1" applyAlignment="1">
      <alignment horizontal="center"/>
    </xf>
    <xf numFmtId="3" fontId="31" fillId="0" borderId="32" xfId="0" applyNumberFormat="1" applyFont="1" applyBorder="1" applyAlignment="1">
      <alignment wrapText="1"/>
    </xf>
    <xf numFmtId="3" fontId="33" fillId="0" borderId="32" xfId="0" applyNumberFormat="1" applyFont="1" applyBorder="1" applyAlignment="1">
      <alignment horizontal="center"/>
    </xf>
    <xf numFmtId="3" fontId="33" fillId="0" borderId="48" xfId="0" applyNumberFormat="1" applyFont="1" applyBorder="1" applyAlignment="1">
      <alignment horizontal="right"/>
    </xf>
    <xf numFmtId="3" fontId="33" fillId="0" borderId="48" xfId="0" applyNumberFormat="1" applyFont="1" applyBorder="1" applyAlignment="1">
      <alignment/>
    </xf>
    <xf numFmtId="49" fontId="33" fillId="0" borderId="30" xfId="0" applyNumberFormat="1" applyFont="1" applyBorder="1" applyAlignment="1">
      <alignment/>
    </xf>
    <xf numFmtId="0" fontId="24" fillId="0" borderId="72" xfId="61" applyFont="1" applyFill="1" applyBorder="1" applyAlignment="1">
      <alignment horizontal="left" vertical="top" wrapText="1"/>
      <protection/>
    </xf>
    <xf numFmtId="0" fontId="24" fillId="0" borderId="15" xfId="61" applyFont="1" applyFill="1" applyBorder="1" applyAlignment="1">
      <alignment horizontal="center" vertical="center" wrapText="1"/>
      <protection/>
    </xf>
    <xf numFmtId="0" fontId="22" fillId="0" borderId="52" xfId="61" applyFont="1" applyFill="1" applyBorder="1" applyAlignment="1">
      <alignment horizontal="left" vertical="center" wrapText="1"/>
      <protection/>
    </xf>
    <xf numFmtId="0" fontId="22" fillId="0" borderId="16" xfId="61" applyFont="1" applyFill="1" applyBorder="1" applyAlignment="1">
      <alignment horizontal="left" vertical="center" wrapText="1"/>
      <protection/>
    </xf>
    <xf numFmtId="0" fontId="22" fillId="0" borderId="42" xfId="61" applyFont="1" applyFill="1" applyBorder="1" applyAlignment="1">
      <alignment horizontal="left" vertical="center" wrapText="1"/>
      <protection/>
    </xf>
    <xf numFmtId="0" fontId="22" fillId="0" borderId="15" xfId="61" applyFont="1" applyFill="1" applyBorder="1" applyAlignment="1">
      <alignment horizontal="left" vertical="center" wrapText="1"/>
      <protection/>
    </xf>
    <xf numFmtId="0" fontId="22" fillId="0" borderId="16" xfId="61" applyFont="1" applyFill="1" applyBorder="1" applyAlignment="1">
      <alignment horizontal="center" vertical="center" wrapText="1"/>
      <protection/>
    </xf>
    <xf numFmtId="0" fontId="22" fillId="0" borderId="15" xfId="61" applyFont="1" applyFill="1" applyBorder="1" applyAlignment="1">
      <alignment horizontal="center" vertical="center" wrapText="1"/>
      <protection/>
    </xf>
    <xf numFmtId="0" fontId="24" fillId="0" borderId="15" xfId="61" applyFont="1" applyFill="1" applyBorder="1" applyAlignment="1">
      <alignment horizontal="left" vertical="top" wrapText="1"/>
      <protection/>
    </xf>
    <xf numFmtId="0" fontId="24" fillId="0" borderId="15" xfId="61" applyFont="1" applyFill="1" applyBorder="1" applyAlignment="1">
      <alignment horizontal="left" wrapText="1"/>
      <protection/>
    </xf>
    <xf numFmtId="0" fontId="22" fillId="0" borderId="15" xfId="61" applyFont="1" applyFill="1" applyBorder="1" applyAlignment="1">
      <alignment horizontal="left" vertical="top" wrapText="1"/>
      <protection/>
    </xf>
    <xf numFmtId="0" fontId="22" fillId="0" borderId="15" xfId="61" applyFont="1" applyFill="1" applyBorder="1" applyAlignment="1">
      <alignment horizontal="left" wrapText="1"/>
      <protection/>
    </xf>
    <xf numFmtId="0" fontId="22" fillId="0" borderId="17" xfId="61" applyFont="1" applyFill="1" applyBorder="1" applyAlignment="1">
      <alignment horizontal="center" wrapText="1"/>
      <protection/>
    </xf>
    <xf numFmtId="0" fontId="22" fillId="0" borderId="16" xfId="62" applyFont="1" applyFill="1" applyBorder="1" applyAlignment="1">
      <alignment horizontal="center" vertical="center" wrapText="1"/>
      <protection/>
    </xf>
    <xf numFmtId="0" fontId="22" fillId="0" borderId="15" xfId="62" applyFont="1" applyFill="1" applyBorder="1" applyAlignment="1">
      <alignment horizontal="center" vertical="center" wrapText="1"/>
      <protection/>
    </xf>
    <xf numFmtId="0" fontId="22" fillId="0" borderId="15" xfId="61" applyFont="1" applyBorder="1" applyAlignment="1">
      <alignment horizontal="center" vertical="center" wrapText="1"/>
      <protection/>
    </xf>
    <xf numFmtId="10" fontId="22" fillId="0" borderId="16" xfId="61" applyNumberFormat="1" applyFont="1" applyFill="1" applyBorder="1" applyAlignment="1">
      <alignment horizontal="center" vertical="center" wrapText="1"/>
      <protection/>
    </xf>
    <xf numFmtId="10" fontId="22" fillId="0" borderId="15" xfId="61" applyNumberFormat="1" applyFont="1" applyBorder="1" applyAlignment="1">
      <alignment horizontal="center" vertical="center" wrapText="1"/>
      <protection/>
    </xf>
    <xf numFmtId="0" fontId="24" fillId="0" borderId="15" xfId="61" applyFont="1" applyFill="1" applyBorder="1" applyAlignment="1">
      <alignment horizontal="left" vertical="center" wrapText="1"/>
      <protection/>
    </xf>
    <xf numFmtId="0" fontId="24" fillId="0" borderId="0" xfId="61" applyFont="1" applyFill="1" applyBorder="1" applyAlignment="1">
      <alignment horizontal="center" vertical="center"/>
      <protection/>
    </xf>
    <xf numFmtId="0" fontId="24" fillId="0" borderId="0" xfId="61" applyFont="1" applyFill="1" applyBorder="1" applyAlignment="1">
      <alignment horizontal="left" vertical="center"/>
      <protection/>
    </xf>
    <xf numFmtId="0" fontId="22" fillId="0" borderId="31" xfId="61" applyFont="1" applyFill="1" applyBorder="1" applyAlignment="1">
      <alignment horizontal="left" vertical="top" wrapText="1"/>
      <protection/>
    </xf>
    <xf numFmtId="0" fontId="24" fillId="0" borderId="0" xfId="61" applyFont="1" applyFill="1" applyBorder="1" applyAlignment="1">
      <alignment horizontal="center" vertical="center" wrapText="1"/>
      <protection/>
    </xf>
    <xf numFmtId="0" fontId="24" fillId="0" borderId="0" xfId="61" applyFont="1" applyFill="1" applyAlignment="1">
      <alignment horizontal="center" vertical="center" wrapText="1"/>
      <protection/>
    </xf>
    <xf numFmtId="0" fontId="24" fillId="0" borderId="15" xfId="61" applyFont="1" applyBorder="1" applyAlignment="1">
      <alignment wrapText="1"/>
      <protection/>
    </xf>
    <xf numFmtId="10" fontId="22" fillId="0" borderId="16" xfId="62" applyNumberFormat="1" applyFont="1" applyFill="1" applyBorder="1" applyAlignment="1">
      <alignment horizontal="center" vertical="center" wrapText="1"/>
      <protection/>
    </xf>
    <xf numFmtId="10" fontId="22" fillId="0" borderId="62" xfId="62" applyNumberFormat="1" applyFont="1" applyFill="1" applyBorder="1" applyAlignment="1">
      <alignment horizontal="center" vertical="center" wrapText="1"/>
      <protection/>
    </xf>
    <xf numFmtId="0" fontId="27" fillId="0" borderId="0" xfId="61" applyFont="1" applyFill="1" applyBorder="1" applyAlignment="1">
      <alignment horizontal="center" vertical="center" wrapText="1"/>
      <protection/>
    </xf>
    <xf numFmtId="0" fontId="22" fillId="0" borderId="17" xfId="61" applyFont="1" applyFill="1" applyBorder="1" applyAlignment="1">
      <alignment horizontal="center" vertical="center" wrapText="1"/>
      <protection/>
    </xf>
    <xf numFmtId="0" fontId="25" fillId="0" borderId="15" xfId="62" applyFont="1" applyFill="1" applyBorder="1" applyAlignment="1">
      <alignment horizontal="left" vertical="top" wrapText="1"/>
      <protection/>
    </xf>
    <xf numFmtId="0" fontId="25" fillId="0" borderId="15" xfId="62" applyFont="1" applyFill="1" applyBorder="1" applyAlignment="1">
      <alignment horizontal="center" vertical="center"/>
      <protection/>
    </xf>
    <xf numFmtId="0" fontId="27" fillId="0" borderId="0" xfId="62" applyFont="1" applyFill="1" applyBorder="1" applyAlignment="1">
      <alignment horizontal="center" vertical="center" wrapText="1"/>
      <protection/>
    </xf>
    <xf numFmtId="0" fontId="34" fillId="0" borderId="15" xfId="62" applyFont="1" applyFill="1" applyBorder="1" applyAlignment="1">
      <alignment horizontal="center" vertical="top" wrapText="1"/>
      <protection/>
    </xf>
    <xf numFmtId="0" fontId="25" fillId="0" borderId="15" xfId="62" applyFont="1" applyFill="1" applyBorder="1">
      <alignment/>
      <protection/>
    </xf>
    <xf numFmtId="0" fontId="25" fillId="0" borderId="15" xfId="62" applyFont="1" applyFill="1" applyBorder="1" applyAlignment="1">
      <alignment horizontal="left" vertical="center" wrapText="1"/>
      <protection/>
    </xf>
    <xf numFmtId="0" fontId="25" fillId="0" borderId="15" xfId="62" applyFont="1" applyFill="1" applyBorder="1" applyAlignment="1">
      <alignment vertical="top" wrapText="1"/>
      <protection/>
    </xf>
    <xf numFmtId="0" fontId="25" fillId="0" borderId="29" xfId="62" applyFont="1" applyFill="1" applyBorder="1" applyAlignment="1">
      <alignment horizontal="left" vertical="top" wrapText="1"/>
      <protection/>
    </xf>
    <xf numFmtId="0" fontId="25" fillId="0" borderId="28" xfId="62" applyFont="1" applyFill="1" applyBorder="1" applyAlignment="1">
      <alignment horizontal="left" vertical="top" wrapText="1"/>
      <protection/>
    </xf>
    <xf numFmtId="0" fontId="25" fillId="0" borderId="29" xfId="62" applyFont="1" applyFill="1" applyBorder="1" applyAlignment="1">
      <alignment horizontal="left" vertical="center" wrapText="1"/>
      <protection/>
    </xf>
    <xf numFmtId="0" fontId="25" fillId="0" borderId="28" xfId="62" applyFont="1" applyFill="1" applyBorder="1" applyAlignment="1">
      <alignment horizontal="left" vertical="center" wrapText="1"/>
      <protection/>
    </xf>
    <xf numFmtId="0" fontId="25" fillId="0" borderId="15" xfId="62" applyFont="1" applyFill="1" applyBorder="1" applyAlignment="1">
      <alignment/>
      <protection/>
    </xf>
    <xf numFmtId="0" fontId="25" fillId="0" borderId="46" xfId="62" applyFont="1" applyFill="1" applyBorder="1" applyAlignment="1">
      <alignment horizontal="left" vertical="center" wrapText="1"/>
      <protection/>
    </xf>
    <xf numFmtId="0" fontId="25" fillId="0" borderId="46" xfId="0" applyFont="1" applyFill="1" applyBorder="1" applyAlignment="1">
      <alignment horizontal="left" wrapText="1"/>
    </xf>
    <xf numFmtId="0" fontId="25" fillId="0" borderId="28" xfId="0" applyFont="1" applyFill="1" applyBorder="1" applyAlignment="1">
      <alignment horizontal="left" wrapText="1"/>
    </xf>
    <xf numFmtId="0" fontId="25" fillId="0" borderId="15" xfId="61" applyFont="1" applyFill="1" applyBorder="1" applyAlignment="1">
      <alignment horizontal="left" vertical="top" wrapText="1"/>
      <protection/>
    </xf>
    <xf numFmtId="0" fontId="25" fillId="0" borderId="31" xfId="62" applyFont="1" applyFill="1" applyBorder="1" applyAlignment="1">
      <alignment horizontal="left" vertical="top" wrapText="1"/>
      <protection/>
    </xf>
    <xf numFmtId="0" fontId="25" fillId="0" borderId="32" xfId="62" applyFont="1" applyFill="1" applyBorder="1" applyAlignment="1">
      <alignment horizontal="center" vertical="center"/>
      <protection/>
    </xf>
    <xf numFmtId="0" fontId="22" fillId="0" borderId="57" xfId="62" applyFont="1" applyFill="1" applyBorder="1" applyAlignment="1">
      <alignment horizontal="center" vertical="center" wrapText="1"/>
      <protection/>
    </xf>
    <xf numFmtId="0" fontId="22" fillId="0" borderId="56" xfId="62" applyFont="1" applyFill="1" applyBorder="1" applyAlignment="1">
      <alignment horizontal="center" vertical="center" wrapText="1"/>
      <protection/>
    </xf>
    <xf numFmtId="0" fontId="22" fillId="0" borderId="48" xfId="62" applyFont="1" applyFill="1" applyBorder="1" applyAlignment="1">
      <alignment horizontal="center" vertical="center" wrapText="1"/>
      <protection/>
    </xf>
    <xf numFmtId="0" fontId="22" fillId="0" borderId="71" xfId="62" applyFont="1" applyFill="1" applyBorder="1" applyAlignment="1">
      <alignment horizontal="center" vertical="center" wrapText="1"/>
      <protection/>
    </xf>
    <xf numFmtId="0" fontId="22" fillId="0" borderId="41" xfId="62" applyFont="1" applyFill="1" applyBorder="1" applyAlignment="1">
      <alignment horizontal="center" vertical="center" wrapText="1"/>
      <protection/>
    </xf>
    <xf numFmtId="0" fontId="22" fillId="0" borderId="54" xfId="62" applyFont="1" applyFill="1" applyBorder="1" applyAlignment="1">
      <alignment horizontal="center" vertical="center" wrapText="1"/>
      <protection/>
    </xf>
    <xf numFmtId="0" fontId="22" fillId="0" borderId="15" xfId="62" applyFont="1" applyFill="1" applyBorder="1" applyAlignment="1">
      <alignment horizontal="center" vertical="center"/>
      <protection/>
    </xf>
    <xf numFmtId="0" fontId="22" fillId="0" borderId="15" xfId="62" applyFont="1" applyFill="1" applyBorder="1" applyAlignment="1">
      <alignment horizontal="center" wrapText="1"/>
      <protection/>
    </xf>
    <xf numFmtId="0" fontId="25" fillId="0" borderId="30" xfId="62" applyFont="1" applyFill="1" applyBorder="1" applyAlignment="1">
      <alignment horizontal="center" vertical="center"/>
      <protection/>
    </xf>
    <xf numFmtId="0" fontId="25" fillId="0" borderId="31" xfId="62" applyFont="1" applyFill="1" applyBorder="1" applyAlignment="1">
      <alignment horizontal="center" vertical="center"/>
      <protection/>
    </xf>
    <xf numFmtId="0" fontId="36" fillId="0" borderId="30" xfId="62" applyFont="1" applyFill="1" applyBorder="1" applyAlignment="1">
      <alignment horizontal="center" vertical="center"/>
      <protection/>
    </xf>
    <xf numFmtId="0" fontId="36" fillId="0" borderId="31" xfId="62" applyFont="1" applyFill="1" applyBorder="1" applyAlignment="1">
      <alignment horizontal="center" vertical="center"/>
      <protection/>
    </xf>
    <xf numFmtId="10" fontId="22" fillId="0" borderId="30" xfId="62" applyNumberFormat="1" applyFont="1" applyFill="1" applyBorder="1" applyAlignment="1">
      <alignment horizontal="center" vertical="center"/>
      <protection/>
    </xf>
    <xf numFmtId="10" fontId="22" fillId="0" borderId="31" xfId="62" applyNumberFormat="1" applyFont="1" applyFill="1" applyBorder="1" applyAlignment="1">
      <alignment horizontal="center" vertical="center"/>
      <protection/>
    </xf>
    <xf numFmtId="0" fontId="22" fillId="0" borderId="72" xfId="62" applyFont="1" applyFill="1" applyBorder="1" applyAlignment="1">
      <alignment horizontal="center" vertical="center" wrapText="1"/>
      <protection/>
    </xf>
    <xf numFmtId="0" fontId="22" fillId="0" borderId="0" xfId="62" applyFont="1" applyFill="1" applyBorder="1" applyAlignment="1">
      <alignment horizontal="center" vertical="center" wrapText="1"/>
      <protection/>
    </xf>
    <xf numFmtId="0" fontId="22" fillId="0" borderId="47" xfId="62" applyFont="1" applyFill="1" applyBorder="1" applyAlignment="1">
      <alignment horizontal="center" vertical="center" wrapText="1"/>
      <protection/>
    </xf>
    <xf numFmtId="0" fontId="22" fillId="0" borderId="29" xfId="62" applyFont="1" applyFill="1" applyBorder="1" applyAlignment="1">
      <alignment horizontal="center" vertical="center"/>
      <protection/>
    </xf>
    <xf numFmtId="0" fontId="22" fillId="0" borderId="28" xfId="62" applyFont="1" applyFill="1" applyBorder="1" applyAlignment="1">
      <alignment horizontal="center" vertical="center"/>
      <protection/>
    </xf>
    <xf numFmtId="0" fontId="22" fillId="0" borderId="30" xfId="62" applyFont="1" applyFill="1" applyBorder="1" applyAlignment="1">
      <alignment horizontal="center" vertical="center" wrapText="1"/>
      <protection/>
    </xf>
    <xf numFmtId="0" fontId="22" fillId="0" borderId="32" xfId="62" applyFont="1" applyFill="1" applyBorder="1" applyAlignment="1">
      <alignment horizontal="center" vertical="center" wrapText="1"/>
      <protection/>
    </xf>
    <xf numFmtId="0" fontId="22" fillId="0" borderId="31" xfId="62" applyFont="1" applyFill="1" applyBorder="1" applyAlignment="1">
      <alignment horizontal="center" vertical="center" wrapText="1"/>
      <protection/>
    </xf>
    <xf numFmtId="0" fontId="22" fillId="0" borderId="30" xfId="62" applyFont="1" applyFill="1" applyBorder="1" applyAlignment="1">
      <alignment horizontal="center" vertical="center" wrapText="1"/>
      <protection/>
    </xf>
    <xf numFmtId="0" fontId="22" fillId="0" borderId="31" xfId="62" applyFont="1" applyFill="1" applyBorder="1" applyAlignment="1">
      <alignment horizontal="center" vertical="center" wrapText="1"/>
      <protection/>
    </xf>
    <xf numFmtId="0" fontId="28" fillId="0" borderId="0" xfId="0" applyFont="1" applyAlignment="1">
      <alignment horizontal="center"/>
    </xf>
    <xf numFmtId="0" fontId="22" fillId="0" borderId="59" xfId="0" applyFont="1" applyBorder="1" applyAlignment="1">
      <alignment horizontal="center" vertical="center"/>
    </xf>
    <xf numFmtId="0" fontId="22" fillId="0" borderId="73" xfId="0" applyFont="1" applyBorder="1" applyAlignment="1">
      <alignment horizontal="center" vertical="center"/>
    </xf>
    <xf numFmtId="0" fontId="22" fillId="0" borderId="33" xfId="0" applyFont="1" applyBorder="1" applyAlignment="1">
      <alignment horizontal="center"/>
    </xf>
    <xf numFmtId="0" fontId="22" fillId="0" borderId="70" xfId="0" applyFont="1" applyBorder="1" applyAlignment="1">
      <alignment horizontal="center"/>
    </xf>
    <xf numFmtId="9" fontId="22" fillId="0" borderId="38" xfId="0" applyNumberFormat="1" applyFont="1" applyBorder="1" applyAlignment="1">
      <alignment horizontal="center" wrapText="1"/>
    </xf>
    <xf numFmtId="0" fontId="22" fillId="0" borderId="69" xfId="0" applyFont="1" applyBorder="1" applyAlignment="1">
      <alignment horizontal="center" wrapText="1"/>
    </xf>
    <xf numFmtId="0" fontId="22" fillId="0" borderId="19" xfId="0" applyFont="1" applyBorder="1" applyAlignment="1">
      <alignment horizontal="center"/>
    </xf>
    <xf numFmtId="9" fontId="22" fillId="0" borderId="18" xfId="0" applyNumberFormat="1" applyFont="1" applyBorder="1" applyAlignment="1">
      <alignment horizontal="center" wrapText="1"/>
    </xf>
    <xf numFmtId="0" fontId="22" fillId="0" borderId="20" xfId="0" applyFont="1" applyBorder="1" applyAlignment="1">
      <alignment horizontal="center" wrapText="1"/>
    </xf>
    <xf numFmtId="0" fontId="22" fillId="0" borderId="15" xfId="62" applyFont="1" applyFill="1" applyBorder="1" applyAlignment="1">
      <alignment horizontal="left" vertical="top" wrapText="1"/>
      <protection/>
    </xf>
    <xf numFmtId="0" fontId="24" fillId="0" borderId="15" xfId="62" applyFont="1" applyFill="1" applyBorder="1" applyAlignment="1">
      <alignment horizontal="left" vertical="top" wrapText="1"/>
      <protection/>
    </xf>
    <xf numFmtId="0" fontId="24" fillId="0" borderId="15" xfId="62" applyFont="1" applyFill="1" applyBorder="1">
      <alignment/>
      <protection/>
    </xf>
    <xf numFmtId="0" fontId="22" fillId="0" borderId="29" xfId="62" applyFont="1" applyFill="1" applyBorder="1" applyAlignment="1">
      <alignment horizontal="left" vertical="center" wrapText="1"/>
      <protection/>
    </xf>
    <xf numFmtId="0" fontId="22" fillId="0" borderId="46" xfId="62" applyFont="1" applyFill="1" applyBorder="1" applyAlignment="1">
      <alignment horizontal="left" vertical="center" wrapText="1"/>
      <protection/>
    </xf>
    <xf numFmtId="0" fontId="22" fillId="0" borderId="28" xfId="62" applyFont="1" applyFill="1" applyBorder="1" applyAlignment="1">
      <alignment horizontal="left" vertical="center" wrapText="1"/>
      <protection/>
    </xf>
    <xf numFmtId="0" fontId="22" fillId="0" borderId="29" xfId="61" applyFont="1" applyFill="1" applyBorder="1" applyAlignment="1">
      <alignment horizontal="left" vertical="top" wrapText="1"/>
      <protection/>
    </xf>
    <xf numFmtId="0" fontId="22" fillId="0" borderId="28" xfId="61" applyFont="1" applyFill="1" applyBorder="1" applyAlignment="1">
      <alignment horizontal="left" vertical="top" wrapText="1"/>
      <protection/>
    </xf>
    <xf numFmtId="0" fontId="22" fillId="0" borderId="29" xfId="62" applyFont="1" applyFill="1" applyBorder="1" applyAlignment="1">
      <alignment horizontal="left" vertical="top" wrapText="1"/>
      <protection/>
    </xf>
    <xf numFmtId="0" fontId="22" fillId="0" borderId="28" xfId="62" applyFont="1" applyFill="1" applyBorder="1" applyAlignment="1">
      <alignment horizontal="left" vertical="top" wrapText="1"/>
      <protection/>
    </xf>
    <xf numFmtId="0" fontId="24" fillId="0" borderId="15" xfId="62" applyFont="1" applyFill="1" applyBorder="1" applyAlignment="1">
      <alignment/>
      <protection/>
    </xf>
    <xf numFmtId="0" fontId="22" fillId="0" borderId="15" xfId="62" applyFont="1" applyFill="1" applyBorder="1" applyAlignment="1">
      <alignment horizontal="left" vertical="center" wrapText="1"/>
      <protection/>
    </xf>
    <xf numFmtId="0" fontId="22" fillId="0" borderId="15" xfId="0" applyFont="1" applyFill="1" applyBorder="1" applyAlignment="1">
      <alignment horizontal="left"/>
    </xf>
    <xf numFmtId="0" fontId="22" fillId="0" borderId="46" xfId="0" applyFont="1" applyFill="1" applyBorder="1" applyAlignment="1">
      <alignment horizontal="left" wrapText="1"/>
    </xf>
    <xf numFmtId="0" fontId="22" fillId="0" borderId="28" xfId="0" applyFont="1" applyFill="1" applyBorder="1" applyAlignment="1">
      <alignment horizontal="left" wrapText="1"/>
    </xf>
    <xf numFmtId="0" fontId="22" fillId="0" borderId="15" xfId="62" applyFont="1" applyFill="1" applyBorder="1">
      <alignment/>
      <protection/>
    </xf>
    <xf numFmtId="0" fontId="22" fillId="0" borderId="30" xfId="62" applyFont="1" applyFill="1" applyBorder="1" applyAlignment="1">
      <alignment horizontal="center" vertical="center"/>
      <protection/>
    </xf>
    <xf numFmtId="0" fontId="22" fillId="0" borderId="32" xfId="62" applyFont="1" applyFill="1" applyBorder="1" applyAlignment="1">
      <alignment horizontal="center" vertical="center"/>
      <protection/>
    </xf>
    <xf numFmtId="0" fontId="22" fillId="0" borderId="31" xfId="62" applyFont="1" applyFill="1" applyBorder="1" applyAlignment="1">
      <alignment horizontal="center" vertical="center"/>
      <protection/>
    </xf>
    <xf numFmtId="0" fontId="28" fillId="0" borderId="0" xfId="0" applyFont="1" applyFill="1" applyAlignment="1">
      <alignment horizontal="center"/>
    </xf>
    <xf numFmtId="0" fontId="22" fillId="0" borderId="33" xfId="0" applyFont="1" applyFill="1" applyBorder="1" applyAlignment="1">
      <alignment horizontal="center" vertical="center"/>
    </xf>
    <xf numFmtId="0" fontId="22" fillId="0" borderId="70" xfId="0" applyFont="1" applyFill="1" applyBorder="1" applyAlignment="1">
      <alignment horizontal="center" vertical="center"/>
    </xf>
    <xf numFmtId="0" fontId="26" fillId="0" borderId="15" xfId="62" applyFont="1" applyFill="1" applyBorder="1" applyAlignment="1">
      <alignment horizontal="center" vertical="top" wrapText="1"/>
      <protection/>
    </xf>
    <xf numFmtId="0" fontId="24" fillId="0" borderId="15" xfId="62" applyFont="1" applyFill="1" applyBorder="1" applyAlignment="1">
      <alignment vertical="top" wrapText="1"/>
      <protection/>
    </xf>
    <xf numFmtId="0" fontId="22" fillId="0" borderId="0" xfId="0" applyFont="1" applyAlignment="1">
      <alignment horizontal="center"/>
    </xf>
    <xf numFmtId="0" fontId="22" fillId="0" borderId="38" xfId="0" applyFont="1" applyBorder="1" applyAlignment="1">
      <alignment horizontal="center"/>
    </xf>
    <xf numFmtId="0" fontId="22" fillId="0" borderId="69" xfId="0" applyFont="1" applyBorder="1" applyAlignment="1">
      <alignment horizontal="center"/>
    </xf>
    <xf numFmtId="0" fontId="22" fillId="0" borderId="35" xfId="0" applyFont="1" applyBorder="1" applyAlignment="1">
      <alignment horizontal="center"/>
    </xf>
    <xf numFmtId="0" fontId="22" fillId="0" borderId="74" xfId="0" applyFont="1" applyBorder="1" applyAlignment="1">
      <alignment horizontal="center"/>
    </xf>
    <xf numFmtId="0" fontId="22" fillId="0" borderId="38" xfId="0" applyFont="1" applyBorder="1" applyAlignment="1">
      <alignment horizontal="center" vertical="center" wrapText="1"/>
    </xf>
    <xf numFmtId="0" fontId="22" fillId="0" borderId="69" xfId="0" applyFont="1" applyBorder="1" applyAlignment="1">
      <alignment horizontal="center" vertical="center" wrapText="1"/>
    </xf>
    <xf numFmtId="0" fontId="22" fillId="0" borderId="16" xfId="0" applyFont="1" applyBorder="1" applyAlignment="1">
      <alignment horizontal="center"/>
    </xf>
    <xf numFmtId="0" fontId="22" fillId="0" borderId="62" xfId="0" applyFont="1" applyBorder="1" applyAlignment="1">
      <alignment horizontal="center"/>
    </xf>
    <xf numFmtId="0" fontId="22" fillId="0" borderId="36" xfId="0" applyFont="1" applyBorder="1" applyAlignment="1">
      <alignment horizontal="center" vertical="center" wrapText="1"/>
    </xf>
    <xf numFmtId="0" fontId="22" fillId="0" borderId="65" xfId="0" applyFont="1" applyBorder="1" applyAlignment="1">
      <alignment horizontal="center" vertical="center" wrapText="1"/>
    </xf>
    <xf numFmtId="0" fontId="22" fillId="0" borderId="35" xfId="0" applyFont="1" applyBorder="1" applyAlignment="1">
      <alignment horizontal="center" vertical="center" wrapText="1"/>
    </xf>
    <xf numFmtId="0" fontId="22" fillId="0" borderId="61" xfId="0" applyFont="1" applyBorder="1" applyAlignment="1">
      <alignment horizontal="center" vertical="center" wrapText="1"/>
    </xf>
    <xf numFmtId="3" fontId="21" fillId="0" borderId="0" xfId="0" applyNumberFormat="1" applyFont="1" applyAlignment="1">
      <alignment horizontal="center"/>
    </xf>
    <xf numFmtId="0" fontId="22" fillId="0" borderId="0" xfId="0" applyFont="1" applyBorder="1" applyAlignment="1">
      <alignment horizontal="center" vertical="center"/>
    </xf>
    <xf numFmtId="0" fontId="22" fillId="0" borderId="68" xfId="0" applyFont="1" applyBorder="1" applyAlignment="1">
      <alignment horizontal="center" wrapText="1"/>
    </xf>
    <xf numFmtId="0" fontId="24" fillId="0" borderId="73" xfId="0" applyFont="1" applyBorder="1" applyAlignment="1">
      <alignment/>
    </xf>
    <xf numFmtId="0" fontId="22" fillId="0" borderId="18" xfId="0" applyFont="1" applyBorder="1" applyAlignment="1">
      <alignment horizontal="center" vertical="center" wrapText="1"/>
    </xf>
    <xf numFmtId="0" fontId="22" fillId="0" borderId="75" xfId="0" applyFont="1" applyBorder="1" applyAlignment="1">
      <alignment horizontal="center" vertical="center" wrapText="1"/>
    </xf>
    <xf numFmtId="0" fontId="22" fillId="0" borderId="20" xfId="0" applyFont="1" applyBorder="1" applyAlignment="1">
      <alignment horizontal="center" vertical="center" wrapText="1"/>
    </xf>
    <xf numFmtId="0" fontId="22" fillId="0" borderId="18" xfId="0" applyFont="1" applyBorder="1" applyAlignment="1">
      <alignment horizontal="center" vertical="center"/>
    </xf>
    <xf numFmtId="0" fontId="22" fillId="0" borderId="75" xfId="0" applyFont="1" applyBorder="1" applyAlignment="1">
      <alignment horizontal="center" vertical="center"/>
    </xf>
    <xf numFmtId="0" fontId="22" fillId="0" borderId="20" xfId="0" applyFont="1" applyBorder="1" applyAlignment="1">
      <alignment horizontal="center" vertical="center"/>
    </xf>
    <xf numFmtId="0" fontId="22" fillId="0" borderId="48" xfId="0" applyFont="1" applyBorder="1" applyAlignment="1">
      <alignment horizontal="center"/>
    </xf>
    <xf numFmtId="0" fontId="22" fillId="0" borderId="0" xfId="0" applyFont="1" applyBorder="1" applyAlignment="1">
      <alignment horizontal="center"/>
    </xf>
    <xf numFmtId="0" fontId="22" fillId="0" borderId="33" xfId="0" applyFont="1" applyBorder="1" applyAlignment="1">
      <alignment horizontal="center" wrapText="1"/>
    </xf>
    <xf numFmtId="0" fontId="22" fillId="0" borderId="34" xfId="0" applyFont="1" applyBorder="1" applyAlignment="1">
      <alignment horizontal="center" wrapText="1"/>
    </xf>
    <xf numFmtId="0" fontId="22" fillId="0" borderId="57" xfId="0" applyFont="1" applyBorder="1" applyAlignment="1">
      <alignment horizontal="center"/>
    </xf>
    <xf numFmtId="0" fontId="22" fillId="0" borderId="56" xfId="0" applyFont="1" applyBorder="1" applyAlignment="1">
      <alignment horizontal="center"/>
    </xf>
    <xf numFmtId="0" fontId="22" fillId="0" borderId="33" xfId="0" applyFont="1" applyBorder="1" applyAlignment="1">
      <alignment horizontal="center" vertical="center" wrapText="1"/>
    </xf>
    <xf numFmtId="0" fontId="22" fillId="0" borderId="53" xfId="0" applyFont="1" applyBorder="1" applyAlignment="1">
      <alignment horizontal="center" vertical="center" wrapText="1"/>
    </xf>
    <xf numFmtId="0" fontId="22" fillId="0" borderId="33" xfId="0" applyFont="1" applyBorder="1" applyAlignment="1">
      <alignment horizontal="left"/>
    </xf>
    <xf numFmtId="0" fontId="22" fillId="0" borderId="34" xfId="0" applyFont="1" applyBorder="1" applyAlignment="1">
      <alignment horizontal="left"/>
    </xf>
    <xf numFmtId="0" fontId="22" fillId="0" borderId="70" xfId="0" applyFont="1" applyBorder="1" applyAlignment="1">
      <alignment horizontal="left"/>
    </xf>
    <xf numFmtId="0" fontId="22" fillId="0" borderId="34" xfId="0" applyFont="1" applyBorder="1" applyAlignment="1">
      <alignment horizontal="center" vertical="center" wrapText="1"/>
    </xf>
    <xf numFmtId="0" fontId="22" fillId="0" borderId="70" xfId="0" applyFont="1" applyBorder="1" applyAlignment="1">
      <alignment horizontal="center" vertical="center" wrapText="1"/>
    </xf>
    <xf numFmtId="0" fontId="22" fillId="0" borderId="25" xfId="0" applyFont="1" applyBorder="1" applyAlignment="1">
      <alignment horizontal="center" vertical="center" wrapText="1"/>
    </xf>
    <xf numFmtId="0" fontId="22" fillId="0" borderId="76" xfId="0" applyFont="1" applyBorder="1" applyAlignment="1">
      <alignment horizontal="center" vertical="center" wrapText="1"/>
    </xf>
    <xf numFmtId="0" fontId="22" fillId="0" borderId="68" xfId="0" applyFont="1" applyBorder="1" applyAlignment="1">
      <alignment horizontal="center" vertical="center" wrapText="1"/>
    </xf>
    <xf numFmtId="0" fontId="22" fillId="0" borderId="77" xfId="0" applyFont="1" applyBorder="1" applyAlignment="1">
      <alignment horizontal="center" vertical="center" wrapText="1"/>
    </xf>
    <xf numFmtId="0" fontId="24" fillId="0" borderId="33" xfId="0" applyFont="1" applyBorder="1" applyAlignment="1">
      <alignment horizontal="center"/>
    </xf>
    <xf numFmtId="0" fontId="24" fillId="0" borderId="70" xfId="0" applyFont="1" applyBorder="1" applyAlignment="1">
      <alignment horizontal="center"/>
    </xf>
    <xf numFmtId="0" fontId="22" fillId="0" borderId="21" xfId="0" applyFont="1" applyBorder="1" applyAlignment="1">
      <alignment horizontal="center" vertical="center" wrapText="1"/>
    </xf>
    <xf numFmtId="0" fontId="22" fillId="0" borderId="78" xfId="0" applyFont="1" applyBorder="1" applyAlignment="1">
      <alignment horizontal="center"/>
    </xf>
    <xf numFmtId="0" fontId="22" fillId="0" borderId="65" xfId="0" applyFont="1" applyBorder="1" applyAlignment="1">
      <alignment horizontal="center"/>
    </xf>
    <xf numFmtId="2" fontId="22" fillId="0" borderId="56" xfId="0" applyNumberFormat="1" applyFont="1" applyFill="1" applyBorder="1" applyAlignment="1">
      <alignment horizontal="center" vertical="center" wrapText="1"/>
    </xf>
    <xf numFmtId="2" fontId="22" fillId="0" borderId="57" xfId="0" applyNumberFormat="1" applyFont="1" applyFill="1" applyBorder="1" applyAlignment="1">
      <alignment horizontal="center" vertical="center" wrapText="1"/>
    </xf>
    <xf numFmtId="0" fontId="22" fillId="0" borderId="79" xfId="0" applyFont="1" applyFill="1" applyBorder="1" applyAlignment="1">
      <alignment horizontal="center"/>
    </xf>
    <xf numFmtId="0" fontId="22" fillId="0" borderId="62" xfId="0" applyFont="1" applyFill="1" applyBorder="1" applyAlignment="1">
      <alignment horizontal="center"/>
    </xf>
    <xf numFmtId="0" fontId="22" fillId="0" borderId="80" xfId="0" applyFont="1" applyFill="1" applyBorder="1" applyAlignment="1">
      <alignment horizontal="center" vertical="center" wrapText="1"/>
    </xf>
    <xf numFmtId="0" fontId="22" fillId="0" borderId="58" xfId="0" applyFont="1" applyFill="1" applyBorder="1" applyAlignment="1">
      <alignment horizontal="center" vertical="center" wrapText="1"/>
    </xf>
    <xf numFmtId="0" fontId="22" fillId="0" borderId="44" xfId="0" applyFont="1" applyBorder="1" applyAlignment="1">
      <alignment horizontal="center"/>
    </xf>
    <xf numFmtId="0" fontId="22" fillId="0" borderId="17" xfId="0" applyFont="1" applyBorder="1" applyAlignment="1">
      <alignment horizontal="center"/>
    </xf>
    <xf numFmtId="0" fontId="22" fillId="0" borderId="38" xfId="0" applyFont="1" applyFill="1" applyBorder="1" applyAlignment="1">
      <alignment horizontal="center" wrapText="1"/>
    </xf>
    <xf numFmtId="0" fontId="22" fillId="0" borderId="37" xfId="0" applyFont="1" applyFill="1" applyBorder="1" applyAlignment="1">
      <alignment horizontal="center" wrapText="1"/>
    </xf>
    <xf numFmtId="0" fontId="22" fillId="0" borderId="42" xfId="0" applyFont="1" applyBorder="1" applyAlignment="1">
      <alignment horizontal="left"/>
    </xf>
    <xf numFmtId="0" fontId="22" fillId="0" borderId="15" xfId="0" applyFont="1" applyBorder="1" applyAlignment="1">
      <alignment horizontal="left"/>
    </xf>
    <xf numFmtId="2" fontId="22" fillId="0" borderId="80" xfId="0" applyNumberFormat="1" applyFont="1" applyFill="1" applyBorder="1" applyAlignment="1">
      <alignment horizontal="center" vertical="center" wrapText="1"/>
    </xf>
    <xf numFmtId="2" fontId="22" fillId="0" borderId="58" xfId="0" applyNumberFormat="1" applyFont="1" applyFill="1" applyBorder="1" applyAlignment="1">
      <alignment horizontal="center" vertical="center" wrapText="1"/>
    </xf>
    <xf numFmtId="0" fontId="22" fillId="0" borderId="52" xfId="0" applyFont="1" applyFill="1" applyBorder="1" applyAlignment="1">
      <alignment horizontal="center" vertical="center" wrapText="1"/>
    </xf>
    <xf numFmtId="0" fontId="22" fillId="0" borderId="62" xfId="0" applyFont="1" applyFill="1" applyBorder="1" applyAlignment="1">
      <alignment horizontal="center" vertical="center" wrapText="1"/>
    </xf>
    <xf numFmtId="0" fontId="22" fillId="0" borderId="42" xfId="0" applyFont="1" applyFill="1" applyBorder="1" applyAlignment="1">
      <alignment horizontal="center" vertical="center" wrapText="1"/>
    </xf>
    <xf numFmtId="0" fontId="22" fillId="0" borderId="43" xfId="0" applyFont="1" applyFill="1" applyBorder="1" applyAlignment="1">
      <alignment horizontal="center" vertical="center" wrapText="1"/>
    </xf>
    <xf numFmtId="0" fontId="22" fillId="0" borderId="81" xfId="0" applyFont="1" applyFill="1" applyBorder="1" applyAlignment="1">
      <alignment horizontal="center" vertical="center" wrapText="1"/>
    </xf>
    <xf numFmtId="0" fontId="22" fillId="0" borderId="46" xfId="0" applyFont="1" applyFill="1" applyBorder="1" applyAlignment="1">
      <alignment horizontal="center" vertical="center" wrapText="1"/>
    </xf>
    <xf numFmtId="0" fontId="22" fillId="0" borderId="72" xfId="0" applyFont="1" applyFill="1" applyBorder="1" applyAlignment="1">
      <alignment horizontal="center" vertical="center" wrapText="1"/>
    </xf>
    <xf numFmtId="0" fontId="22" fillId="0" borderId="79" xfId="0" applyFont="1" applyFill="1" applyBorder="1" applyAlignment="1">
      <alignment horizontal="center" vertical="center" wrapText="1"/>
    </xf>
    <xf numFmtId="0" fontId="22" fillId="0" borderId="67" xfId="0" applyFont="1" applyFill="1" applyBorder="1" applyAlignment="1">
      <alignment horizontal="center" vertical="center" wrapText="1"/>
    </xf>
    <xf numFmtId="0" fontId="22" fillId="0" borderId="52" xfId="0" applyFont="1" applyFill="1" applyBorder="1" applyAlignment="1">
      <alignment horizontal="left" vertical="center" wrapText="1"/>
    </xf>
    <xf numFmtId="0" fontId="22" fillId="0" borderId="16" xfId="0" applyFont="1" applyFill="1" applyBorder="1" applyAlignment="1">
      <alignment horizontal="left" vertical="center" wrapText="1"/>
    </xf>
    <xf numFmtId="0" fontId="22" fillId="0" borderId="52" xfId="0" applyFont="1" applyBorder="1" applyAlignment="1">
      <alignment horizontal="left" vertical="center" wrapText="1"/>
    </xf>
    <xf numFmtId="0" fontId="22" fillId="0" borderId="16" xfId="0" applyFont="1" applyBorder="1" applyAlignment="1">
      <alignment horizontal="left" vertical="center" wrapText="1"/>
    </xf>
    <xf numFmtId="0" fontId="22" fillId="0" borderId="82" xfId="0" applyFont="1" applyBorder="1" applyAlignment="1">
      <alignment horizontal="center" vertical="center" textRotation="255"/>
    </xf>
    <xf numFmtId="0" fontId="22" fillId="0" borderId="83" xfId="0" applyFont="1" applyBorder="1" applyAlignment="1">
      <alignment horizontal="center" vertical="center" textRotation="255"/>
    </xf>
    <xf numFmtId="0" fontId="22" fillId="0" borderId="56" xfId="0" applyFont="1" applyBorder="1" applyAlignment="1">
      <alignment horizontal="center" vertical="center" textRotation="255"/>
    </xf>
    <xf numFmtId="0" fontId="22" fillId="0" borderId="54" xfId="0" applyFont="1" applyBorder="1" applyAlignment="1">
      <alignment horizontal="center" vertical="center" textRotation="255"/>
    </xf>
    <xf numFmtId="0" fontId="39" fillId="0" borderId="0" xfId="0" applyFont="1" applyAlignment="1">
      <alignment horizontal="center"/>
    </xf>
  </cellXfs>
  <cellStyles count="6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ronat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Intrare" xfId="56"/>
    <cellStyle name="Linked Cell" xfId="57"/>
    <cellStyle name="Neutral" xfId="58"/>
    <cellStyle name="Neutru" xfId="59"/>
    <cellStyle name="Normal 2" xfId="60"/>
    <cellStyle name="Normal_BVC sint. v.23.01.2013" xfId="61"/>
    <cellStyle name="Normal_Copy of Copy of BVC analitic" xfId="62"/>
    <cellStyle name="Note" xfId="63"/>
    <cellStyle name="Output" xfId="64"/>
    <cellStyle name="Percent" xfId="65"/>
    <cellStyle name="Text explicativ" xfId="66"/>
    <cellStyle name="Title" xfId="67"/>
    <cellStyle name="Titlu" xfId="68"/>
    <cellStyle name="Titlu 1" xfId="69"/>
    <cellStyle name="Titlu 2" xfId="70"/>
    <cellStyle name="Titlu 3" xfId="71"/>
    <cellStyle name="Titlu 4" xfId="72"/>
    <cellStyle name="Total" xfId="73"/>
    <cellStyle name="Verificare celulă" xfId="74"/>
    <cellStyle name="Warning Text" xfId="7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J692"/>
  <sheetViews>
    <sheetView zoomScalePageLayoutView="0" workbookViewId="0" topLeftCell="A1">
      <pane xSplit="6" ySplit="11" topLeftCell="G66" activePane="bottomRight" state="frozen"/>
      <selection pane="topLeft" activeCell="A1" sqref="A1"/>
      <selection pane="topRight" activeCell="G1" sqref="G1"/>
      <selection pane="bottomLeft" activeCell="A12" sqref="A12"/>
      <selection pane="bottomRight" activeCell="J67" sqref="J67"/>
    </sheetView>
  </sheetViews>
  <sheetFormatPr defaultColWidth="9.140625" defaultRowHeight="12.75"/>
  <cols>
    <col min="1" max="1" width="3.7109375" style="10" customWidth="1"/>
    <col min="2" max="2" width="3.421875" style="10" customWidth="1"/>
    <col min="3" max="3" width="2.8515625" style="11" customWidth="1"/>
    <col min="4" max="4" width="3.57421875" style="10" customWidth="1"/>
    <col min="5" max="5" width="41.00390625" style="12" customWidth="1"/>
    <col min="6" max="6" width="5.00390625" style="34" customWidth="1"/>
    <col min="7" max="7" width="10.57421875" style="34" customWidth="1"/>
    <col min="8" max="8" width="11.00390625" style="62" customWidth="1"/>
    <col min="9" max="9" width="12.140625" style="257" customWidth="1"/>
    <col min="10" max="10" width="8.8515625" style="40" customWidth="1"/>
    <col min="11" max="11" width="9.00390625" style="36" customWidth="1"/>
    <col min="12" max="12" width="9.57421875" style="257" customWidth="1"/>
    <col min="13" max="13" width="9.421875" style="257" customWidth="1"/>
    <col min="14" max="110" width="9.140625" style="36" customWidth="1"/>
    <col min="111" max="16384" width="9.140625" style="37" customWidth="1"/>
  </cols>
  <sheetData>
    <row r="1" spans="1:5" ht="15">
      <c r="A1" s="65" t="s">
        <v>393</v>
      </c>
      <c r="B1" s="66"/>
      <c r="C1" s="67"/>
      <c r="D1" s="66"/>
      <c r="E1" s="68"/>
    </row>
    <row r="2" spans="1:5" ht="15">
      <c r="A2" s="65" t="s">
        <v>479</v>
      </c>
      <c r="B2" s="66"/>
      <c r="C2" s="67"/>
      <c r="D2" s="66"/>
      <c r="E2" s="68"/>
    </row>
    <row r="3" spans="1:5" ht="15">
      <c r="A3" s="65" t="s">
        <v>480</v>
      </c>
      <c r="B3" s="66"/>
      <c r="C3" s="67"/>
      <c r="D3" s="66"/>
      <c r="E3" s="68"/>
    </row>
    <row r="4" spans="1:5" ht="15">
      <c r="A4" s="65" t="s">
        <v>481</v>
      </c>
      <c r="B4" s="66"/>
      <c r="C4" s="67"/>
      <c r="D4" s="66"/>
      <c r="E4" s="68"/>
    </row>
    <row r="5" spans="1:12" ht="15">
      <c r="A5" s="38"/>
      <c r="B5" s="38"/>
      <c r="D5" s="38"/>
      <c r="E5" s="39"/>
      <c r="F5" s="40"/>
      <c r="G5" s="40"/>
      <c r="H5" s="61"/>
      <c r="L5" s="259" t="s">
        <v>144</v>
      </c>
    </row>
    <row r="6" spans="1:13" ht="18" customHeight="1">
      <c r="A6" s="436" t="s">
        <v>426</v>
      </c>
      <c r="B6" s="436"/>
      <c r="C6" s="436"/>
      <c r="D6" s="436"/>
      <c r="E6" s="436"/>
      <c r="F6" s="436"/>
      <c r="G6" s="436"/>
      <c r="H6" s="436"/>
      <c r="I6" s="436"/>
      <c r="J6" s="436"/>
      <c r="K6" s="436"/>
      <c r="L6" s="436"/>
      <c r="M6" s="436"/>
    </row>
    <row r="7" spans="1:8" ht="15">
      <c r="A7" s="38"/>
      <c r="B7" s="38"/>
      <c r="D7" s="38"/>
      <c r="E7" s="39"/>
      <c r="F7" s="40"/>
      <c r="G7" s="40"/>
      <c r="H7" s="61"/>
    </row>
    <row r="8" spans="1:13" ht="15.75" thickBot="1">
      <c r="A8" s="38"/>
      <c r="B8" s="38"/>
      <c r="D8" s="38"/>
      <c r="E8" s="39"/>
      <c r="F8" s="40"/>
      <c r="G8" s="40"/>
      <c r="H8" s="36"/>
      <c r="M8" s="257" t="s">
        <v>53</v>
      </c>
    </row>
    <row r="9" spans="1:114" s="78" customFormat="1" ht="15" customHeight="1">
      <c r="A9" s="411"/>
      <c r="B9" s="412"/>
      <c r="C9" s="412"/>
      <c r="D9" s="415" t="s">
        <v>54</v>
      </c>
      <c r="E9" s="415"/>
      <c r="F9" s="415" t="s">
        <v>70</v>
      </c>
      <c r="G9" s="415" t="s">
        <v>430</v>
      </c>
      <c r="H9" s="415" t="s">
        <v>431</v>
      </c>
      <c r="I9" s="425" t="s">
        <v>123</v>
      </c>
      <c r="J9" s="422" t="s">
        <v>420</v>
      </c>
      <c r="K9" s="422" t="s">
        <v>432</v>
      </c>
      <c r="L9" s="434" t="s">
        <v>11</v>
      </c>
      <c r="M9" s="435"/>
      <c r="N9" s="77"/>
      <c r="O9" s="77"/>
      <c r="P9" s="77"/>
      <c r="Q9" s="77"/>
      <c r="R9" s="77"/>
      <c r="S9" s="77"/>
      <c r="T9" s="77"/>
      <c r="U9" s="77"/>
      <c r="V9" s="77"/>
      <c r="W9" s="77"/>
      <c r="X9" s="77"/>
      <c r="Y9" s="77"/>
      <c r="Z9" s="77"/>
      <c r="AA9" s="77"/>
      <c r="AB9" s="77"/>
      <c r="AC9" s="77"/>
      <c r="AD9" s="77"/>
      <c r="AE9" s="77"/>
      <c r="AF9" s="77"/>
      <c r="AG9" s="77"/>
      <c r="AH9" s="77"/>
      <c r="AI9" s="77"/>
      <c r="AJ9" s="77"/>
      <c r="AK9" s="77"/>
      <c r="AL9" s="77"/>
      <c r="AM9" s="77"/>
      <c r="AN9" s="77"/>
      <c r="AO9" s="77"/>
      <c r="AP9" s="77"/>
      <c r="AQ9" s="77"/>
      <c r="AR9" s="77"/>
      <c r="AS9" s="77"/>
      <c r="AT9" s="77"/>
      <c r="AU9" s="77"/>
      <c r="AV9" s="77"/>
      <c r="AW9" s="77"/>
      <c r="AX9" s="77"/>
      <c r="AY9" s="77"/>
      <c r="AZ9" s="77"/>
      <c r="BA9" s="77"/>
      <c r="BB9" s="77"/>
      <c r="BC9" s="77"/>
      <c r="BD9" s="77"/>
      <c r="BE9" s="77"/>
      <c r="BF9" s="77"/>
      <c r="BG9" s="77"/>
      <c r="BH9" s="77"/>
      <c r="BI9" s="77"/>
      <c r="BJ9" s="77"/>
      <c r="BK9" s="77"/>
      <c r="BL9" s="77"/>
      <c r="BM9" s="77"/>
      <c r="BN9" s="77"/>
      <c r="BO9" s="77"/>
      <c r="BP9" s="77"/>
      <c r="BQ9" s="77"/>
      <c r="BR9" s="77"/>
      <c r="BS9" s="77"/>
      <c r="BT9" s="77"/>
      <c r="BU9" s="77"/>
      <c r="BV9" s="77"/>
      <c r="BW9" s="77"/>
      <c r="BX9" s="77"/>
      <c r="BY9" s="77"/>
      <c r="BZ9" s="77"/>
      <c r="CA9" s="77"/>
      <c r="CB9" s="77"/>
      <c r="CC9" s="77"/>
      <c r="CD9" s="77"/>
      <c r="CE9" s="77"/>
      <c r="CF9" s="77"/>
      <c r="CG9" s="77"/>
      <c r="CH9" s="77"/>
      <c r="CI9" s="77"/>
      <c r="CJ9" s="77"/>
      <c r="CK9" s="77"/>
      <c r="CL9" s="77"/>
      <c r="CM9" s="77"/>
      <c r="CN9" s="77"/>
      <c r="CO9" s="77"/>
      <c r="CP9" s="77"/>
      <c r="CQ9" s="77"/>
      <c r="CR9" s="77"/>
      <c r="CS9" s="77"/>
      <c r="CT9" s="77"/>
      <c r="CU9" s="77"/>
      <c r="CV9" s="77"/>
      <c r="CW9" s="77"/>
      <c r="CX9" s="77"/>
      <c r="CY9" s="77"/>
      <c r="CZ9" s="77"/>
      <c r="DA9" s="77"/>
      <c r="DB9" s="77"/>
      <c r="DC9" s="77"/>
      <c r="DD9" s="77"/>
      <c r="DE9" s="77"/>
      <c r="DF9" s="77"/>
      <c r="DG9" s="77"/>
      <c r="DH9" s="77"/>
      <c r="DI9" s="77"/>
      <c r="DJ9" s="77"/>
    </row>
    <row r="10" spans="1:114" s="78" customFormat="1" ht="56.25" customHeight="1">
      <c r="A10" s="413"/>
      <c r="B10" s="414"/>
      <c r="C10" s="414"/>
      <c r="D10" s="416"/>
      <c r="E10" s="416"/>
      <c r="F10" s="416"/>
      <c r="G10" s="424"/>
      <c r="H10" s="424"/>
      <c r="I10" s="426"/>
      <c r="J10" s="423"/>
      <c r="K10" s="423"/>
      <c r="L10" s="258" t="s">
        <v>199</v>
      </c>
      <c r="M10" s="323" t="s">
        <v>200</v>
      </c>
      <c r="N10" s="77"/>
      <c r="O10" s="77"/>
      <c r="P10" s="77"/>
      <c r="Q10" s="77"/>
      <c r="R10" s="77"/>
      <c r="S10" s="77"/>
      <c r="T10" s="77"/>
      <c r="U10" s="77"/>
      <c r="V10" s="77"/>
      <c r="W10" s="77"/>
      <c r="X10" s="77"/>
      <c r="Y10" s="77"/>
      <c r="Z10" s="77"/>
      <c r="AA10" s="77"/>
      <c r="AB10" s="77"/>
      <c r="AC10" s="77"/>
      <c r="AD10" s="77"/>
      <c r="AE10" s="77"/>
      <c r="AF10" s="77"/>
      <c r="AG10" s="77"/>
      <c r="AH10" s="77"/>
      <c r="AI10" s="77"/>
      <c r="AJ10" s="77"/>
      <c r="AK10" s="77"/>
      <c r="AL10" s="77"/>
      <c r="AM10" s="77"/>
      <c r="AN10" s="77"/>
      <c r="AO10" s="77"/>
      <c r="AP10" s="77"/>
      <c r="AQ10" s="77"/>
      <c r="AR10" s="77"/>
      <c r="AS10" s="77"/>
      <c r="AT10" s="77"/>
      <c r="AU10" s="77"/>
      <c r="AV10" s="77"/>
      <c r="AW10" s="77"/>
      <c r="AX10" s="77"/>
      <c r="AY10" s="77"/>
      <c r="AZ10" s="77"/>
      <c r="BA10" s="77"/>
      <c r="BB10" s="77"/>
      <c r="BC10" s="77"/>
      <c r="BD10" s="77"/>
      <c r="BE10" s="77"/>
      <c r="BF10" s="77"/>
      <c r="BG10" s="77"/>
      <c r="BH10" s="77"/>
      <c r="BI10" s="77"/>
      <c r="BJ10" s="77"/>
      <c r="BK10" s="77"/>
      <c r="BL10" s="77"/>
      <c r="BM10" s="77"/>
      <c r="BN10" s="77"/>
      <c r="BO10" s="77"/>
      <c r="BP10" s="77"/>
      <c r="BQ10" s="77"/>
      <c r="BR10" s="77"/>
      <c r="BS10" s="77"/>
      <c r="BT10" s="77"/>
      <c r="BU10" s="77"/>
      <c r="BV10" s="77"/>
      <c r="BW10" s="77"/>
      <c r="BX10" s="77"/>
      <c r="BY10" s="77"/>
      <c r="BZ10" s="77"/>
      <c r="CA10" s="77"/>
      <c r="CB10" s="77"/>
      <c r="CC10" s="77"/>
      <c r="CD10" s="77"/>
      <c r="CE10" s="77"/>
      <c r="CF10" s="77"/>
      <c r="CG10" s="77"/>
      <c r="CH10" s="77"/>
      <c r="CI10" s="77"/>
      <c r="CJ10" s="77"/>
      <c r="CK10" s="77"/>
      <c r="CL10" s="77"/>
      <c r="CM10" s="77"/>
      <c r="CN10" s="77"/>
      <c r="CO10" s="77"/>
      <c r="CP10" s="77"/>
      <c r="CQ10" s="77"/>
      <c r="CR10" s="77"/>
      <c r="CS10" s="77"/>
      <c r="CT10" s="77"/>
      <c r="CU10" s="77"/>
      <c r="CV10" s="77"/>
      <c r="CW10" s="77"/>
      <c r="CX10" s="77"/>
      <c r="CY10" s="77"/>
      <c r="CZ10" s="77"/>
      <c r="DA10" s="77"/>
      <c r="DB10" s="77"/>
      <c r="DC10" s="77"/>
      <c r="DD10" s="77"/>
      <c r="DE10" s="77"/>
      <c r="DF10" s="77"/>
      <c r="DG10" s="77"/>
      <c r="DH10" s="77"/>
      <c r="DI10" s="77"/>
      <c r="DJ10" s="77"/>
    </row>
    <row r="11" spans="1:110" s="69" customFormat="1" ht="15" customHeight="1" thickBot="1">
      <c r="A11" s="324">
        <v>0</v>
      </c>
      <c r="B11" s="437">
        <v>1</v>
      </c>
      <c r="C11" s="437"/>
      <c r="D11" s="421">
        <v>2</v>
      </c>
      <c r="E11" s="421"/>
      <c r="F11" s="325">
        <v>3</v>
      </c>
      <c r="G11" s="325">
        <v>4</v>
      </c>
      <c r="H11" s="325">
        <v>5</v>
      </c>
      <c r="I11" s="326" t="s">
        <v>124</v>
      </c>
      <c r="J11" s="327">
        <v>7</v>
      </c>
      <c r="K11" s="327">
        <v>8</v>
      </c>
      <c r="L11" s="328" t="s">
        <v>414</v>
      </c>
      <c r="M11" s="329">
        <v>10</v>
      </c>
      <c r="N11" s="74"/>
      <c r="O11" s="74"/>
      <c r="P11" s="74"/>
      <c r="Q11" s="74"/>
      <c r="R11" s="74"/>
      <c r="S11" s="74"/>
      <c r="T11" s="74"/>
      <c r="U11" s="74"/>
      <c r="V11" s="74"/>
      <c r="W11" s="74"/>
      <c r="X11" s="74"/>
      <c r="Y11" s="74"/>
      <c r="Z11" s="74"/>
      <c r="AA11" s="74"/>
      <c r="AB11" s="74"/>
      <c r="AC11" s="74"/>
      <c r="AD11" s="74"/>
      <c r="AE11" s="74"/>
      <c r="AF11" s="74"/>
      <c r="AG11" s="74"/>
      <c r="AH11" s="74"/>
      <c r="AI11" s="74"/>
      <c r="AJ11" s="74"/>
      <c r="AK11" s="74"/>
      <c r="AL11" s="74"/>
      <c r="AM11" s="74"/>
      <c r="AN11" s="74"/>
      <c r="AO11" s="74"/>
      <c r="AP11" s="74"/>
      <c r="AQ11" s="74"/>
      <c r="AR11" s="74"/>
      <c r="AS11" s="74"/>
      <c r="AT11" s="74"/>
      <c r="AU11" s="74"/>
      <c r="AV11" s="74"/>
      <c r="AW11" s="74"/>
      <c r="AX11" s="74"/>
      <c r="AY11" s="74"/>
      <c r="AZ11" s="74"/>
      <c r="BA11" s="74"/>
      <c r="BB11" s="74"/>
      <c r="BC11" s="74"/>
      <c r="BD11" s="74"/>
      <c r="BE11" s="74"/>
      <c r="BF11" s="74"/>
      <c r="BG11" s="74"/>
      <c r="BH11" s="74"/>
      <c r="BI11" s="74"/>
      <c r="BJ11" s="74"/>
      <c r="BK11" s="74"/>
      <c r="BL11" s="74"/>
      <c r="BM11" s="74"/>
      <c r="BN11" s="74"/>
      <c r="BO11" s="74"/>
      <c r="BP11" s="74"/>
      <c r="BQ11" s="74"/>
      <c r="BR11" s="74"/>
      <c r="BS11" s="74"/>
      <c r="BT11" s="74"/>
      <c r="BU11" s="74"/>
      <c r="BV11" s="74"/>
      <c r="BW11" s="74"/>
      <c r="BX11" s="74"/>
      <c r="BY11" s="74"/>
      <c r="BZ11" s="74"/>
      <c r="CA11" s="74"/>
      <c r="CB11" s="74"/>
      <c r="CC11" s="74"/>
      <c r="CD11" s="74"/>
      <c r="CE11" s="74"/>
      <c r="CF11" s="74"/>
      <c r="CG11" s="74"/>
      <c r="CH11" s="74"/>
      <c r="CI11" s="74"/>
      <c r="CJ11" s="74"/>
      <c r="CK11" s="74"/>
      <c r="CL11" s="74"/>
      <c r="CM11" s="74"/>
      <c r="CN11" s="74"/>
      <c r="CO11" s="74"/>
      <c r="CP11" s="74"/>
      <c r="CQ11" s="74"/>
      <c r="CR11" s="74"/>
      <c r="CS11" s="74"/>
      <c r="CT11" s="74"/>
      <c r="CU11" s="74"/>
      <c r="CV11" s="74"/>
      <c r="CW11" s="74"/>
      <c r="CX11" s="74"/>
      <c r="CY11" s="74"/>
      <c r="CZ11" s="74"/>
      <c r="DA11" s="74"/>
      <c r="DB11" s="74"/>
      <c r="DC11" s="74"/>
      <c r="DD11" s="74"/>
      <c r="DE11" s="74"/>
      <c r="DF11" s="74"/>
    </row>
    <row r="12" spans="1:110" s="78" customFormat="1" ht="29.25" customHeight="1">
      <c r="A12" s="316" t="s">
        <v>33</v>
      </c>
      <c r="B12" s="317"/>
      <c r="C12" s="318"/>
      <c r="D12" s="430" t="s">
        <v>303</v>
      </c>
      <c r="E12" s="430"/>
      <c r="F12" s="319">
        <v>1</v>
      </c>
      <c r="G12" s="320">
        <f>G13+G16+G17</f>
        <v>4157</v>
      </c>
      <c r="H12" s="320">
        <f>H13+H16+H17</f>
        <v>4567</v>
      </c>
      <c r="I12" s="321">
        <f>H12/G12</f>
        <v>1.0986288188597546</v>
      </c>
      <c r="J12" s="320">
        <f>J13+J16+J17</f>
        <v>4525</v>
      </c>
      <c r="K12" s="320">
        <f>K13+K16+K17</f>
        <v>4580</v>
      </c>
      <c r="L12" s="322">
        <f>J12/H12</f>
        <v>0.9908035909787607</v>
      </c>
      <c r="M12" s="322">
        <f>K12/J12</f>
        <v>1.0121546961325967</v>
      </c>
      <c r="N12" s="77"/>
      <c r="O12" s="77"/>
      <c r="P12" s="77"/>
      <c r="Q12" s="77"/>
      <c r="R12" s="77"/>
      <c r="S12" s="77"/>
      <c r="T12" s="77"/>
      <c r="U12" s="77"/>
      <c r="V12" s="77"/>
      <c r="W12" s="77"/>
      <c r="X12" s="77"/>
      <c r="Y12" s="77"/>
      <c r="Z12" s="77"/>
      <c r="AA12" s="77"/>
      <c r="AB12" s="77"/>
      <c r="AC12" s="77"/>
      <c r="AD12" s="77"/>
      <c r="AE12" s="77"/>
      <c r="AF12" s="77"/>
      <c r="AG12" s="77"/>
      <c r="AH12" s="77"/>
      <c r="AI12" s="77"/>
      <c r="AJ12" s="77"/>
      <c r="AK12" s="77"/>
      <c r="AL12" s="77"/>
      <c r="AM12" s="77"/>
      <c r="AN12" s="77"/>
      <c r="AO12" s="77"/>
      <c r="AP12" s="77"/>
      <c r="AQ12" s="77"/>
      <c r="AR12" s="77"/>
      <c r="AS12" s="77"/>
      <c r="AT12" s="77"/>
      <c r="AU12" s="77"/>
      <c r="AV12" s="77"/>
      <c r="AW12" s="77"/>
      <c r="AX12" s="77"/>
      <c r="AY12" s="77"/>
      <c r="AZ12" s="77"/>
      <c r="BA12" s="77"/>
      <c r="BB12" s="77"/>
      <c r="BC12" s="77"/>
      <c r="BD12" s="77"/>
      <c r="BE12" s="77"/>
      <c r="BF12" s="77"/>
      <c r="BG12" s="77"/>
      <c r="BH12" s="77"/>
      <c r="BI12" s="77"/>
      <c r="BJ12" s="77"/>
      <c r="BK12" s="77"/>
      <c r="BL12" s="77"/>
      <c r="BM12" s="77"/>
      <c r="BN12" s="77"/>
      <c r="BO12" s="77"/>
      <c r="BP12" s="77"/>
      <c r="BQ12" s="77"/>
      <c r="BR12" s="77"/>
      <c r="BS12" s="77"/>
      <c r="BT12" s="77"/>
      <c r="BU12" s="77"/>
      <c r="BV12" s="77"/>
      <c r="BW12" s="77"/>
      <c r="BX12" s="77"/>
      <c r="BY12" s="77"/>
      <c r="BZ12" s="77"/>
      <c r="CA12" s="77"/>
      <c r="CB12" s="77"/>
      <c r="CC12" s="77"/>
      <c r="CD12" s="77"/>
      <c r="CE12" s="77"/>
      <c r="CF12" s="77"/>
      <c r="CG12" s="77"/>
      <c r="CH12" s="77"/>
      <c r="CI12" s="77"/>
      <c r="CJ12" s="77"/>
      <c r="CK12" s="77"/>
      <c r="CL12" s="77"/>
      <c r="CM12" s="77"/>
      <c r="CN12" s="77"/>
      <c r="CO12" s="77"/>
      <c r="CP12" s="77"/>
      <c r="CQ12" s="77"/>
      <c r="CR12" s="77"/>
      <c r="CS12" s="77"/>
      <c r="CT12" s="77"/>
      <c r="CU12" s="77"/>
      <c r="CV12" s="77"/>
      <c r="CW12" s="77"/>
      <c r="CX12" s="77"/>
      <c r="CY12" s="77"/>
      <c r="CZ12" s="77"/>
      <c r="DA12" s="77"/>
      <c r="DB12" s="77"/>
      <c r="DC12" s="77"/>
      <c r="DD12" s="77"/>
      <c r="DE12" s="77"/>
      <c r="DF12" s="77"/>
    </row>
    <row r="13" spans="1:13" ht="15" customHeight="1">
      <c r="A13" s="427"/>
      <c r="B13" s="76">
        <v>1</v>
      </c>
      <c r="C13" s="84"/>
      <c r="D13" s="419" t="s">
        <v>374</v>
      </c>
      <c r="E13" s="419"/>
      <c r="F13" s="79">
        <v>2</v>
      </c>
      <c r="G13" s="81">
        <f>'BVC 2016 analitic'!G15</f>
        <v>4091</v>
      </c>
      <c r="H13" s="81">
        <f>'BVC 2016 analitic'!J15</f>
        <v>4501</v>
      </c>
      <c r="I13" s="299">
        <f>H13/G13</f>
        <v>1.1002199951112197</v>
      </c>
      <c r="J13" s="82">
        <v>4500</v>
      </c>
      <c r="K13" s="82">
        <v>4550</v>
      </c>
      <c r="L13" s="297">
        <f>J13/H13</f>
        <v>0.9997778271495223</v>
      </c>
      <c r="M13" s="297">
        <f>K13/J13</f>
        <v>1.011111111111111</v>
      </c>
    </row>
    <row r="14" spans="1:13" ht="15" customHeight="1">
      <c r="A14" s="427"/>
      <c r="B14" s="83"/>
      <c r="C14" s="84"/>
      <c r="D14" s="2" t="s">
        <v>34</v>
      </c>
      <c r="E14" s="56" t="s">
        <v>284</v>
      </c>
      <c r="F14" s="85">
        <v>3</v>
      </c>
      <c r="G14" s="86">
        <f>'BVC 2016 analitic'!G23</f>
        <v>0</v>
      </c>
      <c r="H14" s="86">
        <f>'BVC 2016 analitic'!G23</f>
        <v>0</v>
      </c>
      <c r="I14" s="300"/>
      <c r="J14" s="87"/>
      <c r="K14" s="87"/>
      <c r="L14" s="298"/>
      <c r="M14" s="298"/>
    </row>
    <row r="15" spans="1:13" ht="15" customHeight="1">
      <c r="A15" s="427"/>
      <c r="B15" s="83"/>
      <c r="C15" s="84"/>
      <c r="D15" s="2" t="s">
        <v>35</v>
      </c>
      <c r="E15" s="56" t="s">
        <v>38</v>
      </c>
      <c r="F15" s="85">
        <v>4</v>
      </c>
      <c r="G15" s="86"/>
      <c r="H15" s="86"/>
      <c r="I15" s="300"/>
      <c r="J15" s="87"/>
      <c r="K15" s="87"/>
      <c r="L15" s="298"/>
      <c r="M15" s="298"/>
    </row>
    <row r="16" spans="1:110" s="78" customFormat="1" ht="16.5" customHeight="1">
      <c r="A16" s="427"/>
      <c r="B16" s="76">
        <v>2</v>
      </c>
      <c r="C16" s="80"/>
      <c r="D16" s="419" t="s">
        <v>125</v>
      </c>
      <c r="E16" s="419"/>
      <c r="F16" s="79">
        <v>5</v>
      </c>
      <c r="G16" s="81">
        <f>'BVC 2016 analitic'!G35</f>
        <v>66</v>
      </c>
      <c r="H16" s="81">
        <f>'BVC 2016 analitic'!J35</f>
        <v>66</v>
      </c>
      <c r="I16" s="299">
        <f>H16/G16</f>
        <v>1</v>
      </c>
      <c r="J16" s="82">
        <v>25</v>
      </c>
      <c r="K16" s="82">
        <v>30</v>
      </c>
      <c r="L16" s="297">
        <f>J16/H16</f>
        <v>0.3787878787878788</v>
      </c>
      <c r="M16" s="297">
        <f>K16/J16</f>
        <v>1.2</v>
      </c>
      <c r="N16" s="77"/>
      <c r="O16" s="77"/>
      <c r="P16" s="77"/>
      <c r="Q16" s="77"/>
      <c r="R16" s="77"/>
      <c r="S16" s="77"/>
      <c r="T16" s="77"/>
      <c r="U16" s="77"/>
      <c r="V16" s="77"/>
      <c r="W16" s="77"/>
      <c r="X16" s="77"/>
      <c r="Y16" s="77"/>
      <c r="Z16" s="77"/>
      <c r="AA16" s="77"/>
      <c r="AB16" s="77"/>
      <c r="AC16" s="77"/>
      <c r="AD16" s="77"/>
      <c r="AE16" s="77"/>
      <c r="AF16" s="77"/>
      <c r="AG16" s="77"/>
      <c r="AH16" s="77"/>
      <c r="AI16" s="77"/>
      <c r="AJ16" s="77"/>
      <c r="AK16" s="77"/>
      <c r="AL16" s="77"/>
      <c r="AM16" s="77"/>
      <c r="AN16" s="77"/>
      <c r="AO16" s="77"/>
      <c r="AP16" s="77"/>
      <c r="AQ16" s="77"/>
      <c r="AR16" s="77"/>
      <c r="AS16" s="77"/>
      <c r="AT16" s="77"/>
      <c r="AU16" s="77"/>
      <c r="AV16" s="77"/>
      <c r="AW16" s="77"/>
      <c r="AX16" s="77"/>
      <c r="AY16" s="77"/>
      <c r="AZ16" s="77"/>
      <c r="BA16" s="77"/>
      <c r="BB16" s="77"/>
      <c r="BC16" s="77"/>
      <c r="BD16" s="77"/>
      <c r="BE16" s="77"/>
      <c r="BF16" s="77"/>
      <c r="BG16" s="77"/>
      <c r="BH16" s="77"/>
      <c r="BI16" s="77"/>
      <c r="BJ16" s="77"/>
      <c r="BK16" s="77"/>
      <c r="BL16" s="77"/>
      <c r="BM16" s="77"/>
      <c r="BN16" s="77"/>
      <c r="BO16" s="77"/>
      <c r="BP16" s="77"/>
      <c r="BQ16" s="77"/>
      <c r="BR16" s="77"/>
      <c r="BS16" s="77"/>
      <c r="BT16" s="77"/>
      <c r="BU16" s="77"/>
      <c r="BV16" s="77"/>
      <c r="BW16" s="77"/>
      <c r="BX16" s="77"/>
      <c r="BY16" s="77"/>
      <c r="BZ16" s="77"/>
      <c r="CA16" s="77"/>
      <c r="CB16" s="77"/>
      <c r="CC16" s="77"/>
      <c r="CD16" s="77"/>
      <c r="CE16" s="77"/>
      <c r="CF16" s="77"/>
      <c r="CG16" s="77"/>
      <c r="CH16" s="77"/>
      <c r="CI16" s="77"/>
      <c r="CJ16" s="77"/>
      <c r="CK16" s="77"/>
      <c r="CL16" s="77"/>
      <c r="CM16" s="77"/>
      <c r="CN16" s="77"/>
      <c r="CO16" s="77"/>
      <c r="CP16" s="77"/>
      <c r="CQ16" s="77"/>
      <c r="CR16" s="77"/>
      <c r="CS16" s="77"/>
      <c r="CT16" s="77"/>
      <c r="CU16" s="77"/>
      <c r="CV16" s="77"/>
      <c r="CW16" s="77"/>
      <c r="CX16" s="77"/>
      <c r="CY16" s="77"/>
      <c r="CZ16" s="77"/>
      <c r="DA16" s="77"/>
      <c r="DB16" s="77"/>
      <c r="DC16" s="77"/>
      <c r="DD16" s="77"/>
      <c r="DE16" s="77"/>
      <c r="DF16" s="77"/>
    </row>
    <row r="17" spans="1:110" s="78" customFormat="1" ht="17.25" customHeight="1">
      <c r="A17" s="427"/>
      <c r="B17" s="76">
        <v>3</v>
      </c>
      <c r="C17" s="80"/>
      <c r="D17" s="419" t="s">
        <v>12</v>
      </c>
      <c r="E17" s="419"/>
      <c r="F17" s="79">
        <v>6</v>
      </c>
      <c r="G17" s="81"/>
      <c r="H17" s="81"/>
      <c r="I17" s="299"/>
      <c r="J17" s="82"/>
      <c r="K17" s="82"/>
      <c r="L17" s="297"/>
      <c r="M17" s="297"/>
      <c r="N17" s="77"/>
      <c r="O17" s="77"/>
      <c r="P17" s="77"/>
      <c r="Q17" s="77"/>
      <c r="R17" s="77"/>
      <c r="S17" s="77"/>
      <c r="T17" s="77"/>
      <c r="U17" s="77"/>
      <c r="V17" s="77"/>
      <c r="W17" s="77"/>
      <c r="X17" s="77"/>
      <c r="Y17" s="77"/>
      <c r="Z17" s="77"/>
      <c r="AA17" s="77"/>
      <c r="AB17" s="77"/>
      <c r="AC17" s="77"/>
      <c r="AD17" s="77"/>
      <c r="AE17" s="77"/>
      <c r="AF17" s="77"/>
      <c r="AG17" s="77"/>
      <c r="AH17" s="77"/>
      <c r="AI17" s="77"/>
      <c r="AJ17" s="77"/>
      <c r="AK17" s="77"/>
      <c r="AL17" s="77"/>
      <c r="AM17" s="77"/>
      <c r="AN17" s="77"/>
      <c r="AO17" s="77"/>
      <c r="AP17" s="77"/>
      <c r="AQ17" s="77"/>
      <c r="AR17" s="77"/>
      <c r="AS17" s="77"/>
      <c r="AT17" s="77"/>
      <c r="AU17" s="77"/>
      <c r="AV17" s="77"/>
      <c r="AW17" s="77"/>
      <c r="AX17" s="77"/>
      <c r="AY17" s="77"/>
      <c r="AZ17" s="77"/>
      <c r="BA17" s="77"/>
      <c r="BB17" s="77"/>
      <c r="BC17" s="77"/>
      <c r="BD17" s="77"/>
      <c r="BE17" s="77"/>
      <c r="BF17" s="77"/>
      <c r="BG17" s="77"/>
      <c r="BH17" s="77"/>
      <c r="BI17" s="77"/>
      <c r="BJ17" s="77"/>
      <c r="BK17" s="77"/>
      <c r="BL17" s="77"/>
      <c r="BM17" s="77"/>
      <c r="BN17" s="77"/>
      <c r="BO17" s="77"/>
      <c r="BP17" s="77"/>
      <c r="BQ17" s="77"/>
      <c r="BR17" s="77"/>
      <c r="BS17" s="77"/>
      <c r="BT17" s="77"/>
      <c r="BU17" s="77"/>
      <c r="BV17" s="77"/>
      <c r="BW17" s="77"/>
      <c r="BX17" s="77"/>
      <c r="BY17" s="77"/>
      <c r="BZ17" s="77"/>
      <c r="CA17" s="77"/>
      <c r="CB17" s="77"/>
      <c r="CC17" s="77"/>
      <c r="CD17" s="77"/>
      <c r="CE17" s="77"/>
      <c r="CF17" s="77"/>
      <c r="CG17" s="77"/>
      <c r="CH17" s="77"/>
      <c r="CI17" s="77"/>
      <c r="CJ17" s="77"/>
      <c r="CK17" s="77"/>
      <c r="CL17" s="77"/>
      <c r="CM17" s="77"/>
      <c r="CN17" s="77"/>
      <c r="CO17" s="77"/>
      <c r="CP17" s="77"/>
      <c r="CQ17" s="77"/>
      <c r="CR17" s="77"/>
      <c r="CS17" s="77"/>
      <c r="CT17" s="77"/>
      <c r="CU17" s="77"/>
      <c r="CV17" s="77"/>
      <c r="CW17" s="77"/>
      <c r="CX17" s="77"/>
      <c r="CY17" s="77"/>
      <c r="CZ17" s="77"/>
      <c r="DA17" s="77"/>
      <c r="DB17" s="77"/>
      <c r="DC17" s="77"/>
      <c r="DD17" s="77"/>
      <c r="DE17" s="77"/>
      <c r="DF17" s="77"/>
    </row>
    <row r="18" spans="1:110" s="78" customFormat="1" ht="15.75" customHeight="1">
      <c r="A18" s="75" t="s">
        <v>21</v>
      </c>
      <c r="B18" s="76"/>
      <c r="C18" s="80"/>
      <c r="D18" s="419" t="s">
        <v>375</v>
      </c>
      <c r="E18" s="419"/>
      <c r="F18" s="79">
        <v>7</v>
      </c>
      <c r="G18" s="81">
        <f>G19+G31+G32</f>
        <v>4089</v>
      </c>
      <c r="H18" s="81">
        <f>H19+H31+H32</f>
        <v>4537</v>
      </c>
      <c r="I18" s="299">
        <f aca="true" t="shared" si="0" ref="I18:I25">H18/G18</f>
        <v>1.1095622401565175</v>
      </c>
      <c r="J18" s="81">
        <f>J19+J31+J32</f>
        <v>4505</v>
      </c>
      <c r="K18" s="81">
        <f>K19+K31+K32</f>
        <v>4555</v>
      </c>
      <c r="L18" s="297">
        <f aca="true" t="shared" si="1" ref="L18:L25">J18/H18</f>
        <v>0.9929468811990302</v>
      </c>
      <c r="M18" s="297">
        <f aca="true" t="shared" si="2" ref="M18:M25">K18/J18</f>
        <v>1.0110987791342951</v>
      </c>
      <c r="N18" s="77"/>
      <c r="O18" s="77"/>
      <c r="P18" s="77"/>
      <c r="Q18" s="77"/>
      <c r="R18" s="77"/>
      <c r="S18" s="77"/>
      <c r="T18" s="77"/>
      <c r="U18" s="77"/>
      <c r="V18" s="77"/>
      <c r="W18" s="77"/>
      <c r="X18" s="77"/>
      <c r="Y18" s="77"/>
      <c r="Z18" s="77"/>
      <c r="AA18" s="77"/>
      <c r="AB18" s="77"/>
      <c r="AC18" s="77"/>
      <c r="AD18" s="77"/>
      <c r="AE18" s="77"/>
      <c r="AF18" s="77"/>
      <c r="AG18" s="77"/>
      <c r="AH18" s="77"/>
      <c r="AI18" s="77"/>
      <c r="AJ18" s="77"/>
      <c r="AK18" s="77"/>
      <c r="AL18" s="77"/>
      <c r="AM18" s="77"/>
      <c r="AN18" s="77"/>
      <c r="AO18" s="77"/>
      <c r="AP18" s="77"/>
      <c r="AQ18" s="77"/>
      <c r="AR18" s="77"/>
      <c r="AS18" s="77"/>
      <c r="AT18" s="77"/>
      <c r="AU18" s="77"/>
      <c r="AV18" s="77"/>
      <c r="AW18" s="77"/>
      <c r="AX18" s="77"/>
      <c r="AY18" s="77"/>
      <c r="AZ18" s="77"/>
      <c r="BA18" s="77"/>
      <c r="BB18" s="77"/>
      <c r="BC18" s="77"/>
      <c r="BD18" s="77"/>
      <c r="BE18" s="77"/>
      <c r="BF18" s="77"/>
      <c r="BG18" s="77"/>
      <c r="BH18" s="77"/>
      <c r="BI18" s="77"/>
      <c r="BJ18" s="77"/>
      <c r="BK18" s="77"/>
      <c r="BL18" s="77"/>
      <c r="BM18" s="77"/>
      <c r="BN18" s="77"/>
      <c r="BO18" s="77"/>
      <c r="BP18" s="77"/>
      <c r="BQ18" s="77"/>
      <c r="BR18" s="77"/>
      <c r="BS18" s="77"/>
      <c r="BT18" s="77"/>
      <c r="BU18" s="77"/>
      <c r="BV18" s="77"/>
      <c r="BW18" s="77"/>
      <c r="BX18" s="77"/>
      <c r="BY18" s="77"/>
      <c r="BZ18" s="77"/>
      <c r="CA18" s="77"/>
      <c r="CB18" s="77"/>
      <c r="CC18" s="77"/>
      <c r="CD18" s="77"/>
      <c r="CE18" s="77"/>
      <c r="CF18" s="77"/>
      <c r="CG18" s="77"/>
      <c r="CH18" s="77"/>
      <c r="CI18" s="77"/>
      <c r="CJ18" s="77"/>
      <c r="CK18" s="77"/>
      <c r="CL18" s="77"/>
      <c r="CM18" s="77"/>
      <c r="CN18" s="77"/>
      <c r="CO18" s="77"/>
      <c r="CP18" s="77"/>
      <c r="CQ18" s="77"/>
      <c r="CR18" s="77"/>
      <c r="CS18" s="77"/>
      <c r="CT18" s="77"/>
      <c r="CU18" s="77"/>
      <c r="CV18" s="77"/>
      <c r="CW18" s="77"/>
      <c r="CX18" s="77"/>
      <c r="CY18" s="77"/>
      <c r="CZ18" s="77"/>
      <c r="DA18" s="77"/>
      <c r="DB18" s="77"/>
      <c r="DC18" s="77"/>
      <c r="DD18" s="77"/>
      <c r="DE18" s="77"/>
      <c r="DF18" s="77"/>
    </row>
    <row r="19" spans="1:110" s="78" customFormat="1" ht="15" customHeight="1">
      <c r="A19" s="427"/>
      <c r="B19" s="76">
        <v>1</v>
      </c>
      <c r="C19" s="80"/>
      <c r="D19" s="419" t="s">
        <v>13</v>
      </c>
      <c r="E19" s="420"/>
      <c r="F19" s="79">
        <v>8</v>
      </c>
      <c r="G19" s="81">
        <f>'BVC 2016 analitic'!G43</f>
        <v>4067</v>
      </c>
      <c r="H19" s="81">
        <f>'BVC 2016 analitic'!J43</f>
        <v>4522</v>
      </c>
      <c r="I19" s="299">
        <f t="shared" si="0"/>
        <v>1.1118760757314974</v>
      </c>
      <c r="J19" s="81">
        <f>J20+J21+J22+J30</f>
        <v>4503</v>
      </c>
      <c r="K19" s="81">
        <f>K20+K21+K22+K30</f>
        <v>4553</v>
      </c>
      <c r="L19" s="297">
        <f t="shared" si="1"/>
        <v>0.9957983193277311</v>
      </c>
      <c r="M19" s="297">
        <f t="shared" si="2"/>
        <v>1.0111037086386854</v>
      </c>
      <c r="N19" s="77"/>
      <c r="O19" s="77"/>
      <c r="P19" s="77"/>
      <c r="Q19" s="77"/>
      <c r="R19" s="77"/>
      <c r="S19" s="77"/>
      <c r="T19" s="77"/>
      <c r="U19" s="77"/>
      <c r="V19" s="77"/>
      <c r="W19" s="77"/>
      <c r="X19" s="77"/>
      <c r="Y19" s="77"/>
      <c r="Z19" s="77"/>
      <c r="AA19" s="77"/>
      <c r="AB19" s="77"/>
      <c r="AC19" s="77"/>
      <c r="AD19" s="77"/>
      <c r="AE19" s="77"/>
      <c r="AF19" s="77"/>
      <c r="AG19" s="77"/>
      <c r="AH19" s="77"/>
      <c r="AI19" s="77"/>
      <c r="AJ19" s="77"/>
      <c r="AK19" s="77"/>
      <c r="AL19" s="77"/>
      <c r="AM19" s="77"/>
      <c r="AN19" s="77"/>
      <c r="AO19" s="77"/>
      <c r="AP19" s="77"/>
      <c r="AQ19" s="77"/>
      <c r="AR19" s="77"/>
      <c r="AS19" s="77"/>
      <c r="AT19" s="77"/>
      <c r="AU19" s="77"/>
      <c r="AV19" s="77"/>
      <c r="AW19" s="77"/>
      <c r="AX19" s="77"/>
      <c r="AY19" s="77"/>
      <c r="AZ19" s="77"/>
      <c r="BA19" s="77"/>
      <c r="BB19" s="77"/>
      <c r="BC19" s="77"/>
      <c r="BD19" s="77"/>
      <c r="BE19" s="77"/>
      <c r="BF19" s="77"/>
      <c r="BG19" s="77"/>
      <c r="BH19" s="77"/>
      <c r="BI19" s="77"/>
      <c r="BJ19" s="77"/>
      <c r="BK19" s="77"/>
      <c r="BL19" s="77"/>
      <c r="BM19" s="77"/>
      <c r="BN19" s="77"/>
      <c r="BO19" s="77"/>
      <c r="BP19" s="77"/>
      <c r="BQ19" s="77"/>
      <c r="BR19" s="77"/>
      <c r="BS19" s="77"/>
      <c r="BT19" s="77"/>
      <c r="BU19" s="77"/>
      <c r="BV19" s="77"/>
      <c r="BW19" s="77"/>
      <c r="BX19" s="77"/>
      <c r="BY19" s="77"/>
      <c r="BZ19" s="77"/>
      <c r="CA19" s="77"/>
      <c r="CB19" s="77"/>
      <c r="CC19" s="77"/>
      <c r="CD19" s="77"/>
      <c r="CE19" s="77"/>
      <c r="CF19" s="77"/>
      <c r="CG19" s="77"/>
      <c r="CH19" s="77"/>
      <c r="CI19" s="77"/>
      <c r="CJ19" s="77"/>
      <c r="CK19" s="77"/>
      <c r="CL19" s="77"/>
      <c r="CM19" s="77"/>
      <c r="CN19" s="77"/>
      <c r="CO19" s="77"/>
      <c r="CP19" s="77"/>
      <c r="CQ19" s="77"/>
      <c r="CR19" s="77"/>
      <c r="CS19" s="77"/>
      <c r="CT19" s="77"/>
      <c r="CU19" s="77"/>
      <c r="CV19" s="77"/>
      <c r="CW19" s="77"/>
      <c r="CX19" s="77"/>
      <c r="CY19" s="77"/>
      <c r="CZ19" s="77"/>
      <c r="DA19" s="77"/>
      <c r="DB19" s="77"/>
      <c r="DC19" s="77"/>
      <c r="DD19" s="77"/>
      <c r="DE19" s="77"/>
      <c r="DF19" s="77"/>
    </row>
    <row r="20" spans="1:13" ht="16.5" customHeight="1">
      <c r="A20" s="427"/>
      <c r="B20" s="410"/>
      <c r="C20" s="84" t="s">
        <v>133</v>
      </c>
      <c r="D20" s="417" t="s">
        <v>281</v>
      </c>
      <c r="E20" s="417"/>
      <c r="F20" s="85">
        <v>9</v>
      </c>
      <c r="G20" s="86">
        <f>'BVC 2016 analitic'!G44</f>
        <v>1385</v>
      </c>
      <c r="H20" s="86">
        <f>'BVC 2016 analitic'!J44</f>
        <v>1387</v>
      </c>
      <c r="I20" s="300">
        <f t="shared" si="0"/>
        <v>1.0014440433212997</v>
      </c>
      <c r="J20" s="87">
        <v>1452</v>
      </c>
      <c r="K20" s="87">
        <f aca="true" t="shared" si="3" ref="K20:K25">J20</f>
        <v>1452</v>
      </c>
      <c r="L20" s="298">
        <f t="shared" si="1"/>
        <v>1.0468637346791636</v>
      </c>
      <c r="M20" s="298">
        <f t="shared" si="2"/>
        <v>1</v>
      </c>
    </row>
    <row r="21" spans="1:13" ht="16.5" customHeight="1">
      <c r="A21" s="427"/>
      <c r="B21" s="410"/>
      <c r="C21" s="84" t="s">
        <v>134</v>
      </c>
      <c r="D21" s="417" t="s">
        <v>140</v>
      </c>
      <c r="E21" s="418"/>
      <c r="F21" s="85">
        <v>10</v>
      </c>
      <c r="G21" s="86">
        <f>'BVC 2016 analitic'!G92</f>
        <v>112</v>
      </c>
      <c r="H21" s="86">
        <f>'BVC 2016 analitic'!J92</f>
        <v>114</v>
      </c>
      <c r="I21" s="300">
        <f t="shared" si="0"/>
        <v>1.0178571428571428</v>
      </c>
      <c r="J21" s="87">
        <v>120</v>
      </c>
      <c r="K21" s="87">
        <f t="shared" si="3"/>
        <v>120</v>
      </c>
      <c r="L21" s="298">
        <f t="shared" si="1"/>
        <v>1.0526315789473684</v>
      </c>
      <c r="M21" s="298">
        <f t="shared" si="2"/>
        <v>1</v>
      </c>
    </row>
    <row r="22" spans="1:13" ht="17.25" customHeight="1">
      <c r="A22" s="427"/>
      <c r="B22" s="410"/>
      <c r="C22" s="88" t="s">
        <v>138</v>
      </c>
      <c r="D22" s="417" t="s">
        <v>292</v>
      </c>
      <c r="E22" s="417"/>
      <c r="F22" s="85">
        <v>11</v>
      </c>
      <c r="G22" s="86">
        <f>'BVC 2016 analitic'!G99</f>
        <v>2287</v>
      </c>
      <c r="H22" s="86">
        <f>'BVC 2016 analitic'!J99</f>
        <v>2739</v>
      </c>
      <c r="I22" s="300">
        <f t="shared" si="0"/>
        <v>1.1976388281591606</v>
      </c>
      <c r="J22" s="87">
        <f>J23+J28+J29</f>
        <v>2631</v>
      </c>
      <c r="K22" s="87">
        <f t="shared" si="3"/>
        <v>2631</v>
      </c>
      <c r="L22" s="298">
        <f t="shared" si="1"/>
        <v>0.9605695509309967</v>
      </c>
      <c r="M22" s="298">
        <f t="shared" si="2"/>
        <v>1</v>
      </c>
    </row>
    <row r="23" spans="1:13" ht="17.25" customHeight="1">
      <c r="A23" s="427"/>
      <c r="B23" s="410"/>
      <c r="C23" s="89"/>
      <c r="D23" s="55" t="s">
        <v>288</v>
      </c>
      <c r="E23" s="57" t="s">
        <v>304</v>
      </c>
      <c r="F23" s="85">
        <v>12</v>
      </c>
      <c r="G23" s="86">
        <f>G24+G25</f>
        <v>1729</v>
      </c>
      <c r="H23" s="86">
        <f>H24+H25</f>
        <v>2091</v>
      </c>
      <c r="I23" s="300">
        <f t="shared" si="0"/>
        <v>1.2093695777906304</v>
      </c>
      <c r="J23" s="86">
        <f>J24+J25</f>
        <v>2133</v>
      </c>
      <c r="K23" s="87">
        <f>K24+K25</f>
        <v>2213</v>
      </c>
      <c r="L23" s="298">
        <f t="shared" si="1"/>
        <v>1.0200860832137733</v>
      </c>
      <c r="M23" s="298">
        <f t="shared" si="2"/>
        <v>1.0375058602906704</v>
      </c>
    </row>
    <row r="24" spans="1:13" ht="16.5" customHeight="1">
      <c r="A24" s="427"/>
      <c r="B24" s="410"/>
      <c r="C24" s="89"/>
      <c r="D24" s="1" t="s">
        <v>169</v>
      </c>
      <c r="E24" s="2" t="s">
        <v>135</v>
      </c>
      <c r="F24" s="85">
        <v>13</v>
      </c>
      <c r="G24" s="86">
        <f>'BVC 2016 analitic'!G101</f>
        <v>1518</v>
      </c>
      <c r="H24" s="86">
        <f>'BVC 2016 analitic'!J101</f>
        <v>1878</v>
      </c>
      <c r="I24" s="300">
        <f t="shared" si="0"/>
        <v>1.2371541501976284</v>
      </c>
      <c r="J24" s="87">
        <v>1920</v>
      </c>
      <c r="K24" s="87">
        <v>2000</v>
      </c>
      <c r="L24" s="298">
        <f t="shared" si="1"/>
        <v>1.0223642172523961</v>
      </c>
      <c r="M24" s="298">
        <f t="shared" si="2"/>
        <v>1.0416666666666667</v>
      </c>
    </row>
    <row r="25" spans="1:13" ht="16.5" customHeight="1">
      <c r="A25" s="427"/>
      <c r="B25" s="410"/>
      <c r="C25" s="89"/>
      <c r="D25" s="1" t="s">
        <v>170</v>
      </c>
      <c r="E25" s="2" t="s">
        <v>179</v>
      </c>
      <c r="F25" s="85">
        <v>14</v>
      </c>
      <c r="G25" s="86">
        <f>'BVC 2016 analitic'!G105</f>
        <v>211</v>
      </c>
      <c r="H25" s="86">
        <f>'BVC 2016 analitic'!J105</f>
        <v>213</v>
      </c>
      <c r="I25" s="300">
        <f t="shared" si="0"/>
        <v>1.009478672985782</v>
      </c>
      <c r="J25" s="87">
        <f>H25</f>
        <v>213</v>
      </c>
      <c r="K25" s="87">
        <f t="shared" si="3"/>
        <v>213</v>
      </c>
      <c r="L25" s="298">
        <f t="shared" si="1"/>
        <v>1</v>
      </c>
      <c r="M25" s="298">
        <f t="shared" si="2"/>
        <v>1</v>
      </c>
    </row>
    <row r="26" spans="1:13" ht="15.75" customHeight="1">
      <c r="A26" s="427"/>
      <c r="B26" s="410"/>
      <c r="C26" s="89"/>
      <c r="D26" s="1" t="s">
        <v>171</v>
      </c>
      <c r="E26" s="2" t="s">
        <v>136</v>
      </c>
      <c r="F26" s="85">
        <v>15</v>
      </c>
      <c r="G26" s="86">
        <f>'BVC 2016 analitic'!G113</f>
        <v>135</v>
      </c>
      <c r="H26" s="86">
        <f>'BVC 2016 analitic'!J113</f>
        <v>129</v>
      </c>
      <c r="I26" s="300"/>
      <c r="J26" s="87"/>
      <c r="K26" s="87"/>
      <c r="L26" s="298"/>
      <c r="M26" s="298"/>
    </row>
    <row r="27" spans="1:13" ht="30.75" customHeight="1">
      <c r="A27" s="427"/>
      <c r="B27" s="410"/>
      <c r="C27" s="89"/>
      <c r="D27" s="1"/>
      <c r="E27" s="2" t="s">
        <v>282</v>
      </c>
      <c r="F27" s="85">
        <v>16</v>
      </c>
      <c r="G27" s="86"/>
      <c r="H27" s="86"/>
      <c r="I27" s="300"/>
      <c r="J27" s="87"/>
      <c r="K27" s="87"/>
      <c r="L27" s="298"/>
      <c r="M27" s="298"/>
    </row>
    <row r="28" spans="1:13" ht="48" customHeight="1">
      <c r="A28" s="427"/>
      <c r="B28" s="410"/>
      <c r="C28" s="89"/>
      <c r="D28" s="1" t="s">
        <v>172</v>
      </c>
      <c r="E28" s="2" t="s">
        <v>353</v>
      </c>
      <c r="F28" s="85">
        <v>17</v>
      </c>
      <c r="G28" s="86">
        <f>'BVC 2016 analitic'!G117</f>
        <v>69</v>
      </c>
      <c r="H28" s="86">
        <f>'BVC 2016 analitic'!J117</f>
        <v>101</v>
      </c>
      <c r="I28" s="300">
        <f>H28/G28</f>
        <v>1.463768115942029</v>
      </c>
      <c r="J28" s="87">
        <v>80</v>
      </c>
      <c r="K28" s="87">
        <f>J28</f>
        <v>80</v>
      </c>
      <c r="L28" s="298">
        <f>J28/H28</f>
        <v>0.7920792079207921</v>
      </c>
      <c r="M28" s="298">
        <f>K28/J28</f>
        <v>1</v>
      </c>
    </row>
    <row r="29" spans="1:13" ht="30">
      <c r="A29" s="427"/>
      <c r="B29" s="410"/>
      <c r="C29" s="89"/>
      <c r="D29" s="1" t="s">
        <v>173</v>
      </c>
      <c r="E29" s="2" t="s">
        <v>137</v>
      </c>
      <c r="F29" s="85">
        <v>18</v>
      </c>
      <c r="G29" s="86">
        <f>'BVC 2016 analitic'!G126</f>
        <v>354</v>
      </c>
      <c r="H29" s="86">
        <f>'BVC 2016 analitic'!J126</f>
        <v>418</v>
      </c>
      <c r="I29" s="300">
        <f>H29/G29</f>
        <v>1.1807909604519775</v>
      </c>
      <c r="J29" s="87">
        <f>H29</f>
        <v>418</v>
      </c>
      <c r="K29" s="87">
        <f>J29</f>
        <v>418</v>
      </c>
      <c r="L29" s="298">
        <f>J29/H29</f>
        <v>1</v>
      </c>
      <c r="M29" s="298">
        <f>K29/J29</f>
        <v>1</v>
      </c>
    </row>
    <row r="30" spans="1:13" ht="15" customHeight="1">
      <c r="A30" s="427"/>
      <c r="B30" s="410"/>
      <c r="C30" s="84" t="s">
        <v>139</v>
      </c>
      <c r="D30" s="417" t="s">
        <v>335</v>
      </c>
      <c r="E30" s="418"/>
      <c r="F30" s="85">
        <v>19</v>
      </c>
      <c r="G30" s="86">
        <f>'BVC 2016 analitic'!G133</f>
        <v>283</v>
      </c>
      <c r="H30" s="86">
        <f>'BVC 2016 analitic'!J133</f>
        <v>282</v>
      </c>
      <c r="I30" s="300">
        <f>H30/G30</f>
        <v>0.9964664310954063</v>
      </c>
      <c r="J30" s="87">
        <v>300</v>
      </c>
      <c r="K30" s="87">
        <v>350</v>
      </c>
      <c r="L30" s="298">
        <f>J30/H30</f>
        <v>1.0638297872340425</v>
      </c>
      <c r="M30" s="298">
        <f>K30/J30</f>
        <v>1.1666666666666667</v>
      </c>
    </row>
    <row r="31" spans="1:13" ht="17.25" customHeight="1">
      <c r="A31" s="427"/>
      <c r="B31" s="76">
        <v>2</v>
      </c>
      <c r="C31" s="80"/>
      <c r="D31" s="419" t="s">
        <v>126</v>
      </c>
      <c r="E31" s="419"/>
      <c r="F31" s="79">
        <v>20</v>
      </c>
      <c r="G31" s="81">
        <f>'BVC 2016 analitic'!G150</f>
        <v>16</v>
      </c>
      <c r="H31" s="81">
        <f>'BVC 2016 analitic'!J150</f>
        <v>15</v>
      </c>
      <c r="I31" s="299"/>
      <c r="J31" s="82">
        <v>2</v>
      </c>
      <c r="K31" s="82">
        <v>2</v>
      </c>
      <c r="L31" s="297">
        <f>J31/H31</f>
        <v>0.13333333333333333</v>
      </c>
      <c r="M31" s="297">
        <f>K31/J31</f>
        <v>1</v>
      </c>
    </row>
    <row r="32" spans="1:13" ht="15.75" customHeight="1">
      <c r="A32" s="427"/>
      <c r="B32" s="76">
        <v>3</v>
      </c>
      <c r="C32" s="80"/>
      <c r="D32" s="419" t="s">
        <v>14</v>
      </c>
      <c r="E32" s="419"/>
      <c r="F32" s="79">
        <v>21</v>
      </c>
      <c r="G32" s="81">
        <v>6</v>
      </c>
      <c r="H32" s="81"/>
      <c r="I32" s="299"/>
      <c r="J32" s="82"/>
      <c r="K32" s="82"/>
      <c r="L32" s="297"/>
      <c r="M32" s="297"/>
    </row>
    <row r="33" spans="1:13" ht="15.75" customHeight="1">
      <c r="A33" s="75" t="s">
        <v>24</v>
      </c>
      <c r="B33" s="76"/>
      <c r="C33" s="80"/>
      <c r="D33" s="419" t="s">
        <v>15</v>
      </c>
      <c r="E33" s="419"/>
      <c r="F33" s="79">
        <v>22</v>
      </c>
      <c r="G33" s="81">
        <f>G12-G18</f>
        <v>68</v>
      </c>
      <c r="H33" s="81">
        <f>H12-H18</f>
        <v>30</v>
      </c>
      <c r="I33" s="299">
        <f>H33/G33</f>
        <v>0.4411764705882353</v>
      </c>
      <c r="J33" s="81">
        <f>J12-J18</f>
        <v>20</v>
      </c>
      <c r="K33" s="81">
        <f>K12-K18</f>
        <v>25</v>
      </c>
      <c r="L33" s="297">
        <f>J33/H33</f>
        <v>0.6666666666666666</v>
      </c>
      <c r="M33" s="297">
        <f>K33/J33</f>
        <v>1.25</v>
      </c>
    </row>
    <row r="34" spans="1:13" ht="15.75" customHeight="1">
      <c r="A34" s="75" t="s">
        <v>25</v>
      </c>
      <c r="B34" s="76"/>
      <c r="C34" s="80"/>
      <c r="D34" s="419" t="s">
        <v>127</v>
      </c>
      <c r="E34" s="419"/>
      <c r="F34" s="79">
        <v>23</v>
      </c>
      <c r="G34" s="81">
        <f>'BVC 2016 analitic'!G162</f>
        <v>15.36</v>
      </c>
      <c r="H34" s="81">
        <f>'BVC 2016 analitic'!J162</f>
        <v>8</v>
      </c>
      <c r="I34" s="299">
        <f>H34/G34</f>
        <v>0.5208333333333334</v>
      </c>
      <c r="J34" s="82">
        <f>J33*16%</f>
        <v>3.2</v>
      </c>
      <c r="K34" s="82">
        <f>K33*16%</f>
        <v>4</v>
      </c>
      <c r="L34" s="297">
        <f>J34/H34</f>
        <v>0.4</v>
      </c>
      <c r="M34" s="297">
        <f>K34/J34</f>
        <v>1.25</v>
      </c>
    </row>
    <row r="35" spans="1:110" s="12" customFormat="1" ht="29.25" customHeight="1">
      <c r="A35" s="75" t="s">
        <v>26</v>
      </c>
      <c r="B35" s="76"/>
      <c r="C35" s="80"/>
      <c r="D35" s="419" t="s">
        <v>128</v>
      </c>
      <c r="E35" s="419"/>
      <c r="F35" s="79">
        <v>24</v>
      </c>
      <c r="G35" s="81">
        <f>G33-G34</f>
        <v>52.64</v>
      </c>
      <c r="H35" s="81">
        <f>H33-H34</f>
        <v>22</v>
      </c>
      <c r="I35" s="299">
        <f>H35/G35</f>
        <v>0.41793313069908816</v>
      </c>
      <c r="J35" s="81">
        <f>J33-J34</f>
        <v>16.8</v>
      </c>
      <c r="K35" s="81">
        <f>K33-K34</f>
        <v>21</v>
      </c>
      <c r="L35" s="297">
        <f>J35/H35</f>
        <v>0.7636363636363637</v>
      </c>
      <c r="M35" s="297">
        <f>K35/J35</f>
        <v>1.25</v>
      </c>
      <c r="N35" s="39"/>
      <c r="O35" s="39"/>
      <c r="P35" s="39"/>
      <c r="Q35" s="39"/>
      <c r="R35" s="39"/>
      <c r="S35" s="39"/>
      <c r="T35" s="39"/>
      <c r="U35" s="39"/>
      <c r="V35" s="39"/>
      <c r="W35" s="39"/>
      <c r="X35" s="39"/>
      <c r="Y35" s="39"/>
      <c r="Z35" s="39"/>
      <c r="AA35" s="39"/>
      <c r="AB35" s="39"/>
      <c r="AC35" s="39"/>
      <c r="AD35" s="39"/>
      <c r="AE35" s="39"/>
      <c r="AF35" s="39"/>
      <c r="AG35" s="39"/>
      <c r="AH35" s="39"/>
      <c r="AI35" s="39"/>
      <c r="AJ35" s="39"/>
      <c r="AK35" s="39"/>
      <c r="AL35" s="39"/>
      <c r="AM35" s="39"/>
      <c r="AN35" s="39"/>
      <c r="AO35" s="39"/>
      <c r="AP35" s="39"/>
      <c r="AQ35" s="39"/>
      <c r="AR35" s="39"/>
      <c r="AS35" s="39"/>
      <c r="AT35" s="39"/>
      <c r="AU35" s="39"/>
      <c r="AV35" s="39"/>
      <c r="AW35" s="39"/>
      <c r="AX35" s="39"/>
      <c r="AY35" s="39"/>
      <c r="AZ35" s="39"/>
      <c r="BA35" s="39"/>
      <c r="BB35" s="39"/>
      <c r="BC35" s="39"/>
      <c r="BD35" s="39"/>
      <c r="BE35" s="39"/>
      <c r="BF35" s="39"/>
      <c r="BG35" s="39"/>
      <c r="BH35" s="39"/>
      <c r="BI35" s="39"/>
      <c r="BJ35" s="39"/>
      <c r="BK35" s="39"/>
      <c r="BL35" s="39"/>
      <c r="BM35" s="39"/>
      <c r="BN35" s="39"/>
      <c r="BO35" s="39"/>
      <c r="BP35" s="39"/>
      <c r="BQ35" s="39"/>
      <c r="BR35" s="39"/>
      <c r="BS35" s="39"/>
      <c r="BT35" s="39"/>
      <c r="BU35" s="39"/>
      <c r="BV35" s="39"/>
      <c r="BW35" s="39"/>
      <c r="BX35" s="39"/>
      <c r="BY35" s="39"/>
      <c r="BZ35" s="39"/>
      <c r="CA35" s="39"/>
      <c r="CB35" s="39"/>
      <c r="CC35" s="39"/>
      <c r="CD35" s="39"/>
      <c r="CE35" s="39"/>
      <c r="CF35" s="39"/>
      <c r="CG35" s="39"/>
      <c r="CH35" s="39"/>
      <c r="CI35" s="39"/>
      <c r="CJ35" s="39"/>
      <c r="CK35" s="39"/>
      <c r="CL35" s="39"/>
      <c r="CM35" s="39"/>
      <c r="CN35" s="39"/>
      <c r="CO35" s="39"/>
      <c r="CP35" s="39"/>
      <c r="CQ35" s="39"/>
      <c r="CR35" s="39"/>
      <c r="CS35" s="39"/>
      <c r="CT35" s="39"/>
      <c r="CU35" s="39"/>
      <c r="CV35" s="39"/>
      <c r="CW35" s="39"/>
      <c r="CX35" s="39"/>
      <c r="CY35" s="39"/>
      <c r="CZ35" s="39"/>
      <c r="DA35" s="39"/>
      <c r="DB35" s="39"/>
      <c r="DC35" s="39"/>
      <c r="DD35" s="39"/>
      <c r="DE35" s="39"/>
      <c r="DF35" s="39"/>
    </row>
    <row r="36" spans="1:15" ht="15.75" customHeight="1">
      <c r="A36" s="427"/>
      <c r="B36" s="83">
        <v>1</v>
      </c>
      <c r="C36" s="84"/>
      <c r="D36" s="417" t="s">
        <v>74</v>
      </c>
      <c r="E36" s="417"/>
      <c r="F36" s="85">
        <v>25</v>
      </c>
      <c r="G36" s="86"/>
      <c r="H36" s="86"/>
      <c r="I36" s="300"/>
      <c r="J36" s="86"/>
      <c r="K36" s="86"/>
      <c r="L36" s="298"/>
      <c r="M36" s="298"/>
      <c r="O36" s="90"/>
    </row>
    <row r="37" spans="1:13" ht="27.75" customHeight="1">
      <c r="A37" s="427"/>
      <c r="B37" s="83">
        <v>2</v>
      </c>
      <c r="C37" s="84"/>
      <c r="D37" s="417" t="s">
        <v>75</v>
      </c>
      <c r="E37" s="417"/>
      <c r="F37" s="85">
        <v>26</v>
      </c>
      <c r="G37" s="86"/>
      <c r="H37" s="86"/>
      <c r="I37" s="300"/>
      <c r="J37" s="87"/>
      <c r="K37" s="87"/>
      <c r="L37" s="298"/>
      <c r="M37" s="298"/>
    </row>
    <row r="38" spans="1:13" ht="15.75" customHeight="1">
      <c r="A38" s="427"/>
      <c r="B38" s="83">
        <v>3</v>
      </c>
      <c r="C38" s="84"/>
      <c r="D38" s="417" t="s">
        <v>76</v>
      </c>
      <c r="E38" s="417"/>
      <c r="F38" s="85">
        <v>27</v>
      </c>
      <c r="G38" s="86"/>
      <c r="H38" s="86"/>
      <c r="I38" s="300"/>
      <c r="J38" s="87"/>
      <c r="K38" s="87"/>
      <c r="L38" s="298"/>
      <c r="M38" s="298"/>
    </row>
    <row r="39" spans="1:13" ht="78.75" customHeight="1">
      <c r="A39" s="427"/>
      <c r="B39" s="83">
        <v>4</v>
      </c>
      <c r="C39" s="84"/>
      <c r="D39" s="417" t="s">
        <v>289</v>
      </c>
      <c r="E39" s="433"/>
      <c r="F39" s="85">
        <v>28</v>
      </c>
      <c r="G39" s="86"/>
      <c r="H39" s="86"/>
      <c r="I39" s="300"/>
      <c r="J39" s="87"/>
      <c r="K39" s="87"/>
      <c r="L39" s="298"/>
      <c r="M39" s="298"/>
    </row>
    <row r="40" spans="1:13" ht="16.5" customHeight="1">
      <c r="A40" s="427"/>
      <c r="B40" s="83">
        <v>5</v>
      </c>
      <c r="C40" s="84"/>
      <c r="D40" s="417" t="s">
        <v>77</v>
      </c>
      <c r="E40" s="417"/>
      <c r="F40" s="85">
        <v>29</v>
      </c>
      <c r="G40" s="86"/>
      <c r="H40" s="86"/>
      <c r="I40" s="300"/>
      <c r="J40" s="87"/>
      <c r="K40" s="87"/>
      <c r="L40" s="298"/>
      <c r="M40" s="298"/>
    </row>
    <row r="41" spans="1:13" ht="27.75" customHeight="1">
      <c r="A41" s="427"/>
      <c r="B41" s="83">
        <v>6</v>
      </c>
      <c r="C41" s="84"/>
      <c r="D41" s="417" t="s">
        <v>376</v>
      </c>
      <c r="E41" s="417"/>
      <c r="F41" s="85">
        <v>30</v>
      </c>
      <c r="G41" s="86">
        <f>G35-G36-G37-G38-G39-G40</f>
        <v>52.64</v>
      </c>
      <c r="H41" s="86">
        <f>H35-H36-H37-H38-H39-H40</f>
        <v>22</v>
      </c>
      <c r="I41" s="300">
        <f>H41/G41</f>
        <v>0.41793313069908816</v>
      </c>
      <c r="J41" s="86">
        <f>J35-J36-J37-J38-J39-J40</f>
        <v>16.8</v>
      </c>
      <c r="K41" s="86">
        <f>K35-K36-K37-K38-K39-K40</f>
        <v>21</v>
      </c>
      <c r="L41" s="298">
        <f>J41/H41</f>
        <v>0.7636363636363637</v>
      </c>
      <c r="M41" s="298">
        <f>K41/J41</f>
        <v>1.25</v>
      </c>
    </row>
    <row r="42" spans="1:13" ht="60" customHeight="1">
      <c r="A42" s="427"/>
      <c r="B42" s="83">
        <v>7</v>
      </c>
      <c r="C42" s="84"/>
      <c r="D42" s="417" t="s">
        <v>354</v>
      </c>
      <c r="E42" s="417"/>
      <c r="F42" s="85">
        <v>31</v>
      </c>
      <c r="G42" s="86"/>
      <c r="H42" s="86"/>
      <c r="I42" s="300"/>
      <c r="J42" s="86"/>
      <c r="K42" s="86"/>
      <c r="L42" s="298"/>
      <c r="M42" s="298"/>
    </row>
    <row r="43" spans="1:13" ht="77.25" customHeight="1">
      <c r="A43" s="427"/>
      <c r="B43" s="83">
        <v>8</v>
      </c>
      <c r="C43" s="84"/>
      <c r="D43" s="417" t="s">
        <v>129</v>
      </c>
      <c r="E43" s="417"/>
      <c r="F43" s="85">
        <v>32</v>
      </c>
      <c r="G43" s="86"/>
      <c r="H43" s="86"/>
      <c r="I43" s="300"/>
      <c r="J43" s="86"/>
      <c r="K43" s="86"/>
      <c r="L43" s="298"/>
      <c r="M43" s="298"/>
    </row>
    <row r="44" spans="1:13" ht="17.25" customHeight="1">
      <c r="A44" s="427"/>
      <c r="B44" s="83"/>
      <c r="C44" s="84" t="s">
        <v>34</v>
      </c>
      <c r="D44" s="417" t="s">
        <v>357</v>
      </c>
      <c r="E44" s="417"/>
      <c r="F44" s="85">
        <v>33</v>
      </c>
      <c r="G44" s="86"/>
      <c r="H44" s="86"/>
      <c r="I44" s="300"/>
      <c r="J44" s="87"/>
      <c r="K44" s="87"/>
      <c r="L44" s="298"/>
      <c r="M44" s="298"/>
    </row>
    <row r="45" spans="1:13" ht="17.25" customHeight="1">
      <c r="A45" s="427"/>
      <c r="B45" s="83"/>
      <c r="C45" s="84" t="s">
        <v>35</v>
      </c>
      <c r="D45" s="417" t="s">
        <v>417</v>
      </c>
      <c r="E45" s="417"/>
      <c r="F45" s="85" t="s">
        <v>356</v>
      </c>
      <c r="G45" s="86">
        <f>G41</f>
        <v>52.64</v>
      </c>
      <c r="H45" s="86">
        <f>H41</f>
        <v>22</v>
      </c>
      <c r="I45" s="300">
        <f>H45/G45</f>
        <v>0.41793313069908816</v>
      </c>
      <c r="J45" s="86">
        <f>J41</f>
        <v>16.8</v>
      </c>
      <c r="K45" s="86">
        <f>K35</f>
        <v>21</v>
      </c>
      <c r="L45" s="298">
        <f>J45/H45</f>
        <v>0.7636363636363637</v>
      </c>
      <c r="M45" s="298">
        <f>K45/J45</f>
        <v>1.25</v>
      </c>
    </row>
    <row r="46" spans="1:13" ht="14.25" customHeight="1">
      <c r="A46" s="427"/>
      <c r="B46" s="83"/>
      <c r="C46" s="84" t="s">
        <v>37</v>
      </c>
      <c r="D46" s="417" t="s">
        <v>293</v>
      </c>
      <c r="E46" s="417"/>
      <c r="F46" s="85">
        <v>34</v>
      </c>
      <c r="G46" s="86"/>
      <c r="H46" s="86"/>
      <c r="I46" s="300"/>
      <c r="J46" s="87"/>
      <c r="K46" s="87"/>
      <c r="L46" s="298"/>
      <c r="M46" s="298"/>
    </row>
    <row r="47" spans="1:16" ht="45.75" customHeight="1">
      <c r="A47" s="427"/>
      <c r="B47" s="83">
        <v>9</v>
      </c>
      <c r="C47" s="84"/>
      <c r="D47" s="417" t="s">
        <v>377</v>
      </c>
      <c r="E47" s="417"/>
      <c r="F47" s="85">
        <v>35</v>
      </c>
      <c r="G47" s="86"/>
      <c r="H47" s="86"/>
      <c r="I47" s="300"/>
      <c r="J47" s="86"/>
      <c r="K47" s="86"/>
      <c r="L47" s="298"/>
      <c r="M47" s="298"/>
      <c r="P47" s="90"/>
    </row>
    <row r="48" spans="1:13" ht="20.25" customHeight="1">
      <c r="A48" s="1" t="s">
        <v>27</v>
      </c>
      <c r="B48" s="83"/>
      <c r="C48" s="84"/>
      <c r="D48" s="417" t="s">
        <v>16</v>
      </c>
      <c r="E48" s="417"/>
      <c r="F48" s="85">
        <v>36</v>
      </c>
      <c r="G48" s="86"/>
      <c r="H48" s="86"/>
      <c r="I48" s="300"/>
      <c r="J48" s="87"/>
      <c r="K48" s="87"/>
      <c r="L48" s="298"/>
      <c r="M48" s="298"/>
    </row>
    <row r="49" spans="1:13" ht="29.25" customHeight="1">
      <c r="A49" s="1" t="s">
        <v>28</v>
      </c>
      <c r="B49" s="83"/>
      <c r="C49" s="84"/>
      <c r="D49" s="417" t="s">
        <v>141</v>
      </c>
      <c r="E49" s="417"/>
      <c r="F49" s="85">
        <v>37</v>
      </c>
      <c r="G49" s="86"/>
      <c r="H49" s="86"/>
      <c r="I49" s="300"/>
      <c r="J49" s="87"/>
      <c r="K49" s="87"/>
      <c r="L49" s="298"/>
      <c r="M49" s="298"/>
    </row>
    <row r="50" spans="1:13" ht="15.75" customHeight="1">
      <c r="A50" s="1"/>
      <c r="B50" s="83"/>
      <c r="C50" s="84" t="s">
        <v>34</v>
      </c>
      <c r="D50" s="417" t="s">
        <v>44</v>
      </c>
      <c r="E50" s="417"/>
      <c r="F50" s="85">
        <v>38</v>
      </c>
      <c r="G50" s="86"/>
      <c r="H50" s="86"/>
      <c r="I50" s="300"/>
      <c r="J50" s="87"/>
      <c r="K50" s="87"/>
      <c r="L50" s="298"/>
      <c r="M50" s="298"/>
    </row>
    <row r="51" spans="1:13" ht="15.75" customHeight="1">
      <c r="A51" s="1"/>
      <c r="B51" s="83"/>
      <c r="C51" s="84" t="s">
        <v>35</v>
      </c>
      <c r="D51" s="417" t="s">
        <v>142</v>
      </c>
      <c r="E51" s="417"/>
      <c r="F51" s="85">
        <v>39</v>
      </c>
      <c r="G51" s="86"/>
      <c r="H51" s="86"/>
      <c r="I51" s="300"/>
      <c r="J51" s="87"/>
      <c r="K51" s="87"/>
      <c r="L51" s="298"/>
      <c r="M51" s="298"/>
    </row>
    <row r="52" spans="1:13" ht="15.75" customHeight="1">
      <c r="A52" s="1"/>
      <c r="B52" s="83"/>
      <c r="C52" s="84" t="s">
        <v>37</v>
      </c>
      <c r="D52" s="417" t="s">
        <v>143</v>
      </c>
      <c r="E52" s="417"/>
      <c r="F52" s="85">
        <v>40</v>
      </c>
      <c r="G52" s="86"/>
      <c r="H52" s="86"/>
      <c r="I52" s="300"/>
      <c r="J52" s="87"/>
      <c r="K52" s="87"/>
      <c r="L52" s="298"/>
      <c r="M52" s="298"/>
    </row>
    <row r="53" spans="1:13" ht="15.75" customHeight="1">
      <c r="A53" s="1"/>
      <c r="B53" s="83"/>
      <c r="C53" s="84" t="s">
        <v>39</v>
      </c>
      <c r="D53" s="417" t="s">
        <v>51</v>
      </c>
      <c r="E53" s="417"/>
      <c r="F53" s="85">
        <v>41</v>
      </c>
      <c r="G53" s="86"/>
      <c r="H53" s="86"/>
      <c r="I53" s="300"/>
      <c r="J53" s="87"/>
      <c r="K53" s="87"/>
      <c r="L53" s="298"/>
      <c r="M53" s="298"/>
    </row>
    <row r="54" spans="1:13" ht="15.75" customHeight="1">
      <c r="A54" s="1"/>
      <c r="B54" s="83"/>
      <c r="C54" s="84" t="s">
        <v>40</v>
      </c>
      <c r="D54" s="417" t="s">
        <v>52</v>
      </c>
      <c r="E54" s="417"/>
      <c r="F54" s="85">
        <v>42</v>
      </c>
      <c r="G54" s="86"/>
      <c r="H54" s="86"/>
      <c r="I54" s="300"/>
      <c r="J54" s="87"/>
      <c r="K54" s="87"/>
      <c r="L54" s="298"/>
      <c r="M54" s="298"/>
    </row>
    <row r="55" spans="1:13" ht="30" customHeight="1">
      <c r="A55" s="1" t="s">
        <v>29</v>
      </c>
      <c r="B55" s="83"/>
      <c r="C55" s="84"/>
      <c r="D55" s="417" t="s">
        <v>17</v>
      </c>
      <c r="E55" s="417"/>
      <c r="F55" s="85">
        <v>43</v>
      </c>
      <c r="G55" s="86">
        <f>'Anexa 5'!E13</f>
        <v>335</v>
      </c>
      <c r="H55" s="86">
        <f>'Anexa 5'!G13</f>
        <v>447</v>
      </c>
      <c r="I55" s="300">
        <f>H55/G55</f>
        <v>1.3343283582089551</v>
      </c>
      <c r="J55" s="87">
        <f>'Anexa 5'!H13</f>
        <v>400</v>
      </c>
      <c r="K55" s="87">
        <f>'Anexa 5'!I13</f>
        <v>400</v>
      </c>
      <c r="L55" s="298">
        <f>J55/H55</f>
        <v>0.8948545861297539</v>
      </c>
      <c r="M55" s="298">
        <f>K55/J55</f>
        <v>1</v>
      </c>
    </row>
    <row r="56" spans="1:13" ht="15.75" customHeight="1">
      <c r="A56" s="1"/>
      <c r="B56" s="83">
        <v>1</v>
      </c>
      <c r="C56" s="84"/>
      <c r="D56" s="417" t="s">
        <v>18</v>
      </c>
      <c r="E56" s="417"/>
      <c r="F56" s="85">
        <v>44</v>
      </c>
      <c r="G56" s="86"/>
      <c r="H56" s="86"/>
      <c r="I56" s="300"/>
      <c r="J56" s="87"/>
      <c r="K56" s="87"/>
      <c r="L56" s="298"/>
      <c r="M56" s="298"/>
    </row>
    <row r="57" spans="1:13" ht="29.25" customHeight="1">
      <c r="A57" s="1"/>
      <c r="B57" s="83"/>
      <c r="C57" s="84"/>
      <c r="D57" s="2"/>
      <c r="E57" s="2" t="s">
        <v>283</v>
      </c>
      <c r="F57" s="85">
        <v>45</v>
      </c>
      <c r="G57" s="86"/>
      <c r="H57" s="86"/>
      <c r="I57" s="300"/>
      <c r="J57" s="87"/>
      <c r="K57" s="87"/>
      <c r="L57" s="298"/>
      <c r="M57" s="298"/>
    </row>
    <row r="58" spans="1:13" ht="15.75" customHeight="1">
      <c r="A58" s="1" t="s">
        <v>30</v>
      </c>
      <c r="B58" s="83"/>
      <c r="C58" s="84"/>
      <c r="D58" s="417" t="s">
        <v>130</v>
      </c>
      <c r="E58" s="417"/>
      <c r="F58" s="85">
        <v>46</v>
      </c>
      <c r="G58" s="86">
        <f>'Anexa 5'!E24</f>
        <v>335</v>
      </c>
      <c r="H58" s="86">
        <f>'Anexa 5'!G24</f>
        <v>0</v>
      </c>
      <c r="I58" s="300"/>
      <c r="J58" s="87">
        <f>'Anexa 5'!H24</f>
        <v>0</v>
      </c>
      <c r="K58" s="87">
        <f>'Anexa 5'!I24</f>
        <v>0</v>
      </c>
      <c r="L58" s="298"/>
      <c r="M58" s="298"/>
    </row>
    <row r="59" spans="1:13" ht="15" customHeight="1">
      <c r="A59" s="1" t="s">
        <v>78</v>
      </c>
      <c r="B59" s="83"/>
      <c r="C59" s="84"/>
      <c r="D59" s="417" t="s">
        <v>19</v>
      </c>
      <c r="E59" s="417"/>
      <c r="F59" s="85">
        <v>47</v>
      </c>
      <c r="G59" s="86"/>
      <c r="H59" s="86"/>
      <c r="I59" s="300"/>
      <c r="J59" s="87"/>
      <c r="K59" s="87"/>
      <c r="L59" s="298"/>
      <c r="M59" s="298"/>
    </row>
    <row r="60" spans="1:13" ht="18.75" customHeight="1">
      <c r="A60" s="427"/>
      <c r="B60" s="83">
        <v>1</v>
      </c>
      <c r="C60" s="84"/>
      <c r="D60" s="417" t="s">
        <v>121</v>
      </c>
      <c r="E60" s="417"/>
      <c r="F60" s="85">
        <v>48</v>
      </c>
      <c r="G60" s="86">
        <f>'BVC 2016 analitic'!G166</f>
        <v>90</v>
      </c>
      <c r="H60" s="86">
        <v>90</v>
      </c>
      <c r="I60" s="300">
        <f>H60/G60</f>
        <v>1</v>
      </c>
      <c r="J60" s="87">
        <v>88</v>
      </c>
      <c r="K60" s="87">
        <v>88</v>
      </c>
      <c r="L60" s="298">
        <f>J60/H60</f>
        <v>0.9777777777777777</v>
      </c>
      <c r="M60" s="298">
        <f>K60/J60</f>
        <v>1</v>
      </c>
    </row>
    <row r="61" spans="1:13" ht="15.75" customHeight="1">
      <c r="A61" s="427"/>
      <c r="B61" s="83">
        <v>2</v>
      </c>
      <c r="C61" s="84"/>
      <c r="D61" s="417" t="s">
        <v>20</v>
      </c>
      <c r="E61" s="417"/>
      <c r="F61" s="85">
        <v>49</v>
      </c>
      <c r="G61" s="86">
        <v>90</v>
      </c>
      <c r="H61" s="86">
        <v>90</v>
      </c>
      <c r="I61" s="300">
        <f>H61/G61</f>
        <v>1</v>
      </c>
      <c r="J61" s="87">
        <v>88</v>
      </c>
      <c r="K61" s="87">
        <v>88</v>
      </c>
      <c r="L61" s="298">
        <f>J61/H61</f>
        <v>0.9777777777777777</v>
      </c>
      <c r="M61" s="298">
        <f>K61/J61</f>
        <v>1</v>
      </c>
    </row>
    <row r="62" spans="1:13" ht="45.75" customHeight="1">
      <c r="A62" s="427"/>
      <c r="B62" s="83">
        <v>3</v>
      </c>
      <c r="C62" s="84"/>
      <c r="D62" s="417" t="s">
        <v>378</v>
      </c>
      <c r="E62" s="417"/>
      <c r="F62" s="85">
        <v>50</v>
      </c>
      <c r="G62" s="86">
        <f>(G23/G61)/12*1000</f>
        <v>1600.925925925926</v>
      </c>
      <c r="H62" s="86">
        <f>'BVC 2016 analitic'!J169</f>
        <v>1936.111111111111</v>
      </c>
      <c r="I62" s="300">
        <f>H62/G62</f>
        <v>1.2093695777906304</v>
      </c>
      <c r="J62" s="86">
        <f>H62</f>
        <v>1936.111111111111</v>
      </c>
      <c r="K62" s="86">
        <f>J62</f>
        <v>1936.111111111111</v>
      </c>
      <c r="L62" s="298">
        <f>J62/H62</f>
        <v>1</v>
      </c>
      <c r="M62" s="298">
        <f>K62/J62</f>
        <v>1</v>
      </c>
    </row>
    <row r="63" spans="1:13" ht="42.75" customHeight="1">
      <c r="A63" s="427"/>
      <c r="B63" s="83">
        <v>4</v>
      </c>
      <c r="C63" s="84"/>
      <c r="D63" s="417" t="s">
        <v>379</v>
      </c>
      <c r="E63" s="417"/>
      <c r="F63" s="85">
        <v>51</v>
      </c>
      <c r="G63" s="86">
        <f>(G24/G61)/12*1000</f>
        <v>1405.5555555555557</v>
      </c>
      <c r="H63" s="86">
        <f>'BVC 2016 analitic'!J168</f>
        <v>1738.888888888889</v>
      </c>
      <c r="I63" s="300">
        <f>H63/G63</f>
        <v>1.2371541501976284</v>
      </c>
      <c r="J63" s="86">
        <f>H63</f>
        <v>1738.888888888889</v>
      </c>
      <c r="K63" s="86">
        <f>J63</f>
        <v>1738.888888888889</v>
      </c>
      <c r="L63" s="298">
        <f>J63/H63</f>
        <v>1</v>
      </c>
      <c r="M63" s="298">
        <f>K63/J63</f>
        <v>1</v>
      </c>
    </row>
    <row r="64" spans="1:13" ht="27.75" customHeight="1">
      <c r="A64" s="427"/>
      <c r="B64" s="83">
        <v>5</v>
      </c>
      <c r="C64" s="84"/>
      <c r="D64" s="417" t="s">
        <v>380</v>
      </c>
      <c r="E64" s="417"/>
      <c r="F64" s="85">
        <v>52</v>
      </c>
      <c r="G64" s="86">
        <f>G13/G61</f>
        <v>45.455555555555556</v>
      </c>
      <c r="H64" s="86">
        <f>H13/H61</f>
        <v>50.01111111111111</v>
      </c>
      <c r="I64" s="300">
        <f>H64/G64</f>
        <v>1.1002199951112197</v>
      </c>
      <c r="J64" s="86">
        <f>J13/J61</f>
        <v>51.13636363636363</v>
      </c>
      <c r="K64" s="86">
        <f>K13/K61</f>
        <v>51.70454545454545</v>
      </c>
      <c r="L64" s="298">
        <f>J64/H64</f>
        <v>1.0225000504938295</v>
      </c>
      <c r="M64" s="298">
        <f>K64/J64</f>
        <v>1.011111111111111</v>
      </c>
    </row>
    <row r="65" spans="1:13" ht="29.25" customHeight="1">
      <c r="A65" s="427"/>
      <c r="B65" s="83">
        <v>6</v>
      </c>
      <c r="C65" s="84"/>
      <c r="D65" s="417" t="s">
        <v>381</v>
      </c>
      <c r="E65" s="417"/>
      <c r="F65" s="85">
        <v>53</v>
      </c>
      <c r="G65" s="86"/>
      <c r="H65" s="86"/>
      <c r="I65" s="300"/>
      <c r="J65" s="87"/>
      <c r="K65" s="87"/>
      <c r="L65" s="298"/>
      <c r="M65" s="298"/>
    </row>
    <row r="66" spans="1:13" ht="27.75" customHeight="1">
      <c r="A66" s="427"/>
      <c r="B66" s="83">
        <v>7</v>
      </c>
      <c r="C66" s="84"/>
      <c r="D66" s="417" t="s">
        <v>305</v>
      </c>
      <c r="E66" s="417"/>
      <c r="F66" s="85">
        <v>54</v>
      </c>
      <c r="G66" s="86">
        <f>(G18/G12)*1000</f>
        <v>983.6420495549675</v>
      </c>
      <c r="H66" s="86">
        <f>(H18/H12)*1000</f>
        <v>993.4311364134005</v>
      </c>
      <c r="I66" s="300">
        <f>H66/G66</f>
        <v>1.0099518792053084</v>
      </c>
      <c r="J66" s="86">
        <f>(J18/J12)*1000</f>
        <v>995.5801104972376</v>
      </c>
      <c r="K66" s="86">
        <f>(K18/K12)*1000</f>
        <v>994.5414847161572</v>
      </c>
      <c r="L66" s="298">
        <f>J66/H66</f>
        <v>1.002163183742756</v>
      </c>
      <c r="M66" s="298">
        <f>K66/J66</f>
        <v>0.9989567632276607</v>
      </c>
    </row>
    <row r="67" spans="1:13" ht="15.75" customHeight="1">
      <c r="A67" s="427"/>
      <c r="B67" s="83">
        <v>8</v>
      </c>
      <c r="C67" s="84"/>
      <c r="D67" s="417" t="s">
        <v>297</v>
      </c>
      <c r="E67" s="417"/>
      <c r="F67" s="85">
        <v>55</v>
      </c>
      <c r="G67" s="86">
        <v>50</v>
      </c>
      <c r="H67" s="86">
        <v>11</v>
      </c>
      <c r="I67" s="300"/>
      <c r="J67" s="87"/>
      <c r="K67" s="87"/>
      <c r="L67" s="298"/>
      <c r="M67" s="298"/>
    </row>
    <row r="68" spans="1:13" ht="15.75" customHeight="1">
      <c r="A68" s="427"/>
      <c r="B68" s="83">
        <v>9</v>
      </c>
      <c r="C68" s="84"/>
      <c r="D68" s="417" t="s">
        <v>298</v>
      </c>
      <c r="E68" s="417"/>
      <c r="F68" s="85">
        <v>56</v>
      </c>
      <c r="G68" s="86">
        <v>530</v>
      </c>
      <c r="H68" s="86">
        <v>450</v>
      </c>
      <c r="I68" s="299"/>
      <c r="J68" s="87"/>
      <c r="K68" s="87"/>
      <c r="L68" s="298"/>
      <c r="M68" s="298"/>
    </row>
    <row r="69" spans="1:8" ht="15.75" customHeight="1">
      <c r="A69" s="38"/>
      <c r="B69" s="38"/>
      <c r="D69" s="64"/>
      <c r="E69" s="409" t="s">
        <v>418</v>
      </c>
      <c r="F69" s="409"/>
      <c r="G69" s="409"/>
      <c r="H69" s="409"/>
    </row>
    <row r="70" spans="1:8" ht="15.75" customHeight="1">
      <c r="A70" s="38"/>
      <c r="B70" s="38"/>
      <c r="D70" s="64"/>
      <c r="E70" s="64"/>
      <c r="F70" s="40"/>
      <c r="G70" s="40"/>
      <c r="H70" s="36"/>
    </row>
    <row r="71" spans="1:10" ht="15">
      <c r="A71" s="38"/>
      <c r="B71" s="38"/>
      <c r="D71" s="38"/>
      <c r="E71" s="39" t="s">
        <v>486</v>
      </c>
      <c r="F71" s="40"/>
      <c r="G71" s="40"/>
      <c r="H71" s="36" t="s">
        <v>401</v>
      </c>
      <c r="I71" s="36"/>
      <c r="J71" s="94"/>
    </row>
    <row r="72" spans="1:10" ht="15">
      <c r="A72" s="38"/>
      <c r="B72" s="38"/>
      <c r="D72" s="38"/>
      <c r="E72" s="39" t="s">
        <v>487</v>
      </c>
      <c r="F72" s="40"/>
      <c r="G72" s="40"/>
      <c r="H72" s="36" t="s">
        <v>488</v>
      </c>
      <c r="I72" s="36"/>
      <c r="J72" s="94"/>
    </row>
    <row r="73" spans="1:9" ht="12" customHeight="1">
      <c r="A73" s="38"/>
      <c r="B73" s="38"/>
      <c r="D73" s="38"/>
      <c r="E73" s="431"/>
      <c r="F73" s="431"/>
      <c r="G73" s="432"/>
      <c r="H73" s="432"/>
      <c r="I73" s="431"/>
    </row>
    <row r="74" spans="1:8" ht="15">
      <c r="A74" s="38"/>
      <c r="B74" s="38"/>
      <c r="D74" s="38"/>
      <c r="E74" s="39"/>
      <c r="F74" s="40"/>
      <c r="G74" s="40"/>
      <c r="H74" s="61"/>
    </row>
    <row r="75" spans="1:8" ht="15">
      <c r="A75" s="38"/>
      <c r="B75" s="38"/>
      <c r="D75" s="38"/>
      <c r="E75" s="39"/>
      <c r="F75" s="40"/>
      <c r="G75" s="40"/>
      <c r="H75" s="61"/>
    </row>
    <row r="76" spans="1:9" ht="15">
      <c r="A76" s="428"/>
      <c r="B76" s="428"/>
      <c r="C76" s="429"/>
      <c r="D76" s="429"/>
      <c r="E76" s="429"/>
      <c r="F76" s="429"/>
      <c r="G76" s="429"/>
      <c r="H76" s="429"/>
      <c r="I76" s="429"/>
    </row>
    <row r="77" spans="1:8" ht="15">
      <c r="A77" s="38"/>
      <c r="B77" s="38"/>
      <c r="D77" s="38"/>
      <c r="E77" s="39"/>
      <c r="F77" s="40"/>
      <c r="G77" s="40"/>
      <c r="H77" s="61"/>
    </row>
    <row r="78" spans="1:8" ht="15">
      <c r="A78" s="38"/>
      <c r="B78" s="38"/>
      <c r="D78" s="38"/>
      <c r="E78" s="39"/>
      <c r="F78" s="40"/>
      <c r="G78" s="40"/>
      <c r="H78" s="61"/>
    </row>
    <row r="79" spans="1:8" ht="15">
      <c r="A79" s="38"/>
      <c r="B79" s="38"/>
      <c r="D79" s="38"/>
      <c r="E79" s="39"/>
      <c r="F79" s="40"/>
      <c r="G79" s="40"/>
      <c r="H79" s="61"/>
    </row>
    <row r="80" spans="1:8" ht="15">
      <c r="A80" s="38"/>
      <c r="B80" s="38"/>
      <c r="D80" s="38"/>
      <c r="E80" s="39"/>
      <c r="F80" s="40"/>
      <c r="G80" s="40"/>
      <c r="H80" s="61"/>
    </row>
    <row r="81" spans="1:8" ht="15">
      <c r="A81" s="38"/>
      <c r="B81" s="38"/>
      <c r="D81" s="38"/>
      <c r="E81" s="39"/>
      <c r="F81" s="40"/>
      <c r="G81" s="40"/>
      <c r="H81" s="61"/>
    </row>
    <row r="82" spans="1:8" ht="15">
      <c r="A82" s="38"/>
      <c r="B82" s="38"/>
      <c r="D82" s="38"/>
      <c r="E82" s="39"/>
      <c r="F82" s="40"/>
      <c r="G82" s="40"/>
      <c r="H82" s="61"/>
    </row>
    <row r="83" spans="1:8" ht="15">
      <c r="A83" s="38"/>
      <c r="B83" s="38"/>
      <c r="D83" s="38"/>
      <c r="E83" s="39"/>
      <c r="F83" s="40"/>
      <c r="G83" s="40"/>
      <c r="H83" s="61"/>
    </row>
    <row r="84" spans="1:8" ht="15">
      <c r="A84" s="38"/>
      <c r="B84" s="38"/>
      <c r="D84" s="38"/>
      <c r="E84" s="39"/>
      <c r="F84" s="40"/>
      <c r="G84" s="40"/>
      <c r="H84" s="61"/>
    </row>
    <row r="85" spans="1:8" ht="15">
      <c r="A85" s="38"/>
      <c r="B85" s="38"/>
      <c r="D85" s="38"/>
      <c r="E85" s="39"/>
      <c r="F85" s="40"/>
      <c r="G85" s="40"/>
      <c r="H85" s="61"/>
    </row>
    <row r="86" spans="1:8" ht="15">
      <c r="A86" s="38"/>
      <c r="B86" s="38"/>
      <c r="D86" s="38"/>
      <c r="E86" s="39"/>
      <c r="F86" s="40"/>
      <c r="G86" s="40"/>
      <c r="H86" s="61"/>
    </row>
    <row r="87" spans="1:8" ht="15">
      <c r="A87" s="38"/>
      <c r="B87" s="38"/>
      <c r="D87" s="38"/>
      <c r="E87" s="39"/>
      <c r="F87" s="40"/>
      <c r="G87" s="40"/>
      <c r="H87" s="61"/>
    </row>
    <row r="88" spans="1:8" ht="15">
      <c r="A88" s="38"/>
      <c r="B88" s="38"/>
      <c r="D88" s="38"/>
      <c r="E88" s="39"/>
      <c r="F88" s="40"/>
      <c r="G88" s="40"/>
      <c r="H88" s="61"/>
    </row>
    <row r="89" spans="1:8" ht="15">
      <c r="A89" s="38"/>
      <c r="B89" s="38"/>
      <c r="D89" s="38"/>
      <c r="E89" s="39"/>
      <c r="F89" s="40"/>
      <c r="G89" s="40"/>
      <c r="H89" s="61"/>
    </row>
    <row r="90" spans="1:8" ht="15">
      <c r="A90" s="38"/>
      <c r="B90" s="38"/>
      <c r="D90" s="38"/>
      <c r="E90" s="39"/>
      <c r="F90" s="40"/>
      <c r="G90" s="40"/>
      <c r="H90" s="61"/>
    </row>
    <row r="91" spans="1:8" ht="15">
      <c r="A91" s="38"/>
      <c r="B91" s="38"/>
      <c r="D91" s="38"/>
      <c r="E91" s="39"/>
      <c r="F91" s="40"/>
      <c r="G91" s="40"/>
      <c r="H91" s="61"/>
    </row>
    <row r="92" spans="1:8" ht="15">
      <c r="A92" s="38"/>
      <c r="B92" s="38"/>
      <c r="D92" s="38"/>
      <c r="E92" s="39"/>
      <c r="F92" s="40"/>
      <c r="G92" s="40"/>
      <c r="H92" s="61"/>
    </row>
    <row r="93" spans="1:8" ht="15">
      <c r="A93" s="38"/>
      <c r="B93" s="38"/>
      <c r="D93" s="38"/>
      <c r="E93" s="39"/>
      <c r="F93" s="40"/>
      <c r="G93" s="40"/>
      <c r="H93" s="61"/>
    </row>
    <row r="94" spans="1:8" ht="15">
      <c r="A94" s="38"/>
      <c r="B94" s="38"/>
      <c r="D94" s="38"/>
      <c r="E94" s="39"/>
      <c r="F94" s="40"/>
      <c r="G94" s="40"/>
      <c r="H94" s="61"/>
    </row>
    <row r="95" spans="1:8" ht="15">
      <c r="A95" s="38"/>
      <c r="B95" s="38"/>
      <c r="D95" s="38"/>
      <c r="E95" s="39"/>
      <c r="F95" s="40"/>
      <c r="G95" s="40"/>
      <c r="H95" s="61"/>
    </row>
    <row r="96" spans="1:8" ht="15">
      <c r="A96" s="38"/>
      <c r="B96" s="38"/>
      <c r="D96" s="38"/>
      <c r="E96" s="39"/>
      <c r="F96" s="40"/>
      <c r="G96" s="40"/>
      <c r="H96" s="61"/>
    </row>
    <row r="97" spans="1:8" ht="15">
      <c r="A97" s="38"/>
      <c r="B97" s="38"/>
      <c r="D97" s="38"/>
      <c r="E97" s="39"/>
      <c r="F97" s="40"/>
      <c r="G97" s="40"/>
      <c r="H97" s="61"/>
    </row>
    <row r="98" spans="1:8" ht="15">
      <c r="A98" s="38"/>
      <c r="B98" s="38"/>
      <c r="D98" s="38"/>
      <c r="E98" s="39"/>
      <c r="F98" s="40"/>
      <c r="G98" s="40"/>
      <c r="H98" s="61"/>
    </row>
    <row r="99" spans="1:8" ht="15">
      <c r="A99" s="38"/>
      <c r="B99" s="38"/>
      <c r="D99" s="38"/>
      <c r="E99" s="39"/>
      <c r="F99" s="40"/>
      <c r="G99" s="40"/>
      <c r="H99" s="61"/>
    </row>
    <row r="100" spans="1:8" ht="15">
      <c r="A100" s="38"/>
      <c r="B100" s="38"/>
      <c r="D100" s="38"/>
      <c r="E100" s="39"/>
      <c r="F100" s="40"/>
      <c r="G100" s="40"/>
      <c r="H100" s="61"/>
    </row>
    <row r="101" spans="1:8" ht="15">
      <c r="A101" s="38"/>
      <c r="B101" s="38"/>
      <c r="D101" s="38"/>
      <c r="E101" s="39"/>
      <c r="F101" s="40"/>
      <c r="G101" s="40"/>
      <c r="H101" s="61"/>
    </row>
    <row r="102" spans="1:8" ht="15">
      <c r="A102" s="38"/>
      <c r="B102" s="38"/>
      <c r="D102" s="38"/>
      <c r="E102" s="39"/>
      <c r="F102" s="40"/>
      <c r="G102" s="40"/>
      <c r="H102" s="61"/>
    </row>
    <row r="103" spans="1:8" ht="15">
      <c r="A103" s="38"/>
      <c r="B103" s="38"/>
      <c r="D103" s="38"/>
      <c r="E103" s="39"/>
      <c r="F103" s="40"/>
      <c r="G103" s="40"/>
      <c r="H103" s="61"/>
    </row>
    <row r="104" spans="1:8" ht="15">
      <c r="A104" s="38"/>
      <c r="B104" s="38"/>
      <c r="D104" s="38"/>
      <c r="E104" s="39"/>
      <c r="F104" s="40"/>
      <c r="G104" s="40"/>
      <c r="H104" s="61"/>
    </row>
    <row r="105" spans="1:8" ht="15">
      <c r="A105" s="38"/>
      <c r="B105" s="38"/>
      <c r="D105" s="38"/>
      <c r="E105" s="39"/>
      <c r="F105" s="40"/>
      <c r="G105" s="40"/>
      <c r="H105" s="61"/>
    </row>
    <row r="106" spans="1:8" ht="15">
      <c r="A106" s="38"/>
      <c r="B106" s="38"/>
      <c r="D106" s="38"/>
      <c r="E106" s="39"/>
      <c r="F106" s="40"/>
      <c r="G106" s="40"/>
      <c r="H106" s="61"/>
    </row>
    <row r="107" spans="1:8" ht="15">
      <c r="A107" s="38"/>
      <c r="B107" s="38"/>
      <c r="D107" s="38"/>
      <c r="E107" s="39"/>
      <c r="F107" s="40"/>
      <c r="G107" s="40"/>
      <c r="H107" s="61"/>
    </row>
    <row r="108" spans="1:8" ht="15">
      <c r="A108" s="38"/>
      <c r="B108" s="38"/>
      <c r="D108" s="38"/>
      <c r="E108" s="39"/>
      <c r="F108" s="40"/>
      <c r="G108" s="40"/>
      <c r="H108" s="61"/>
    </row>
    <row r="109" spans="1:8" ht="15">
      <c r="A109" s="38"/>
      <c r="B109" s="38"/>
      <c r="D109" s="38"/>
      <c r="E109" s="39"/>
      <c r="F109" s="40"/>
      <c r="G109" s="40"/>
      <c r="H109" s="61"/>
    </row>
    <row r="110" spans="1:8" ht="15">
      <c r="A110" s="38"/>
      <c r="B110" s="38"/>
      <c r="D110" s="38"/>
      <c r="E110" s="39"/>
      <c r="F110" s="40"/>
      <c r="G110" s="40"/>
      <c r="H110" s="61"/>
    </row>
    <row r="111" spans="1:8" ht="15">
      <c r="A111" s="38"/>
      <c r="B111" s="38"/>
      <c r="D111" s="38"/>
      <c r="E111" s="39"/>
      <c r="F111" s="40"/>
      <c r="G111" s="40"/>
      <c r="H111" s="61"/>
    </row>
    <row r="112" spans="1:8" ht="15">
      <c r="A112" s="38"/>
      <c r="B112" s="38"/>
      <c r="D112" s="38"/>
      <c r="E112" s="39"/>
      <c r="F112" s="40"/>
      <c r="G112" s="40"/>
      <c r="H112" s="61"/>
    </row>
    <row r="113" spans="1:8" ht="15">
      <c r="A113" s="38"/>
      <c r="B113" s="38"/>
      <c r="D113" s="38"/>
      <c r="E113" s="39"/>
      <c r="F113" s="40"/>
      <c r="G113" s="40"/>
      <c r="H113" s="61"/>
    </row>
    <row r="114" spans="1:8" ht="15">
      <c r="A114" s="38"/>
      <c r="B114" s="38"/>
      <c r="D114" s="38"/>
      <c r="E114" s="39"/>
      <c r="F114" s="40"/>
      <c r="G114" s="40"/>
      <c r="H114" s="61"/>
    </row>
    <row r="115" spans="1:8" ht="15">
      <c r="A115" s="38"/>
      <c r="B115" s="38"/>
      <c r="D115" s="38"/>
      <c r="E115" s="39"/>
      <c r="F115" s="40"/>
      <c r="G115" s="40"/>
      <c r="H115" s="61"/>
    </row>
    <row r="116" spans="1:8" ht="15">
      <c r="A116" s="38"/>
      <c r="B116" s="38"/>
      <c r="D116" s="38"/>
      <c r="E116" s="39"/>
      <c r="F116" s="40"/>
      <c r="G116" s="40"/>
      <c r="H116" s="61"/>
    </row>
    <row r="117" spans="1:8" ht="15">
      <c r="A117" s="38"/>
      <c r="B117" s="38"/>
      <c r="D117" s="38"/>
      <c r="E117" s="39"/>
      <c r="F117" s="40"/>
      <c r="G117" s="40"/>
      <c r="H117" s="61"/>
    </row>
    <row r="118" spans="1:8" ht="15">
      <c r="A118" s="38"/>
      <c r="B118" s="38"/>
      <c r="D118" s="38"/>
      <c r="E118" s="39"/>
      <c r="F118" s="40"/>
      <c r="G118" s="40"/>
      <c r="H118" s="61"/>
    </row>
    <row r="119" spans="1:8" ht="15">
      <c r="A119" s="38"/>
      <c r="B119" s="38"/>
      <c r="D119" s="38"/>
      <c r="E119" s="39"/>
      <c r="F119" s="40"/>
      <c r="G119" s="40"/>
      <c r="H119" s="61"/>
    </row>
    <row r="120" spans="1:8" ht="15">
      <c r="A120" s="38"/>
      <c r="B120" s="38"/>
      <c r="D120" s="38"/>
      <c r="E120" s="39"/>
      <c r="F120" s="40"/>
      <c r="G120" s="40"/>
      <c r="H120" s="61"/>
    </row>
    <row r="121" spans="1:8" ht="15">
      <c r="A121" s="38"/>
      <c r="B121" s="38"/>
      <c r="D121" s="38"/>
      <c r="E121" s="39"/>
      <c r="F121" s="40"/>
      <c r="G121" s="40"/>
      <c r="H121" s="61"/>
    </row>
    <row r="122" spans="1:8" ht="15">
      <c r="A122" s="38"/>
      <c r="B122" s="38"/>
      <c r="D122" s="38"/>
      <c r="E122" s="39"/>
      <c r="F122" s="40"/>
      <c r="G122" s="40"/>
      <c r="H122" s="61"/>
    </row>
    <row r="123" spans="1:8" ht="15">
      <c r="A123" s="38"/>
      <c r="B123" s="38"/>
      <c r="D123" s="38"/>
      <c r="E123" s="39"/>
      <c r="F123" s="40"/>
      <c r="G123" s="40"/>
      <c r="H123" s="61"/>
    </row>
    <row r="124" spans="1:8" ht="15">
      <c r="A124" s="38"/>
      <c r="B124" s="38"/>
      <c r="D124" s="38"/>
      <c r="E124" s="39"/>
      <c r="F124" s="40"/>
      <c r="G124" s="40"/>
      <c r="H124" s="61"/>
    </row>
    <row r="125" spans="1:8" ht="15">
      <c r="A125" s="38"/>
      <c r="B125" s="38"/>
      <c r="D125" s="38"/>
      <c r="E125" s="39"/>
      <c r="F125" s="40"/>
      <c r="G125" s="40"/>
      <c r="H125" s="61"/>
    </row>
    <row r="126" spans="1:8" ht="15">
      <c r="A126" s="38"/>
      <c r="B126" s="38"/>
      <c r="D126" s="38"/>
      <c r="E126" s="39"/>
      <c r="F126" s="40"/>
      <c r="G126" s="40"/>
      <c r="H126" s="61"/>
    </row>
    <row r="127" spans="1:8" ht="15">
      <c r="A127" s="38"/>
      <c r="B127" s="38"/>
      <c r="D127" s="38"/>
      <c r="E127" s="39"/>
      <c r="F127" s="40"/>
      <c r="G127" s="40"/>
      <c r="H127" s="61"/>
    </row>
    <row r="128" spans="1:8" ht="15">
      <c r="A128" s="38"/>
      <c r="B128" s="38"/>
      <c r="D128" s="38"/>
      <c r="E128" s="39"/>
      <c r="F128" s="40"/>
      <c r="G128" s="40"/>
      <c r="H128" s="61"/>
    </row>
    <row r="129" spans="1:8" ht="15">
      <c r="A129" s="38"/>
      <c r="B129" s="38"/>
      <c r="D129" s="38"/>
      <c r="E129" s="39"/>
      <c r="F129" s="40"/>
      <c r="G129" s="40"/>
      <c r="H129" s="61"/>
    </row>
    <row r="130" spans="1:8" ht="15">
      <c r="A130" s="38"/>
      <c r="B130" s="38"/>
      <c r="D130" s="38"/>
      <c r="E130" s="39"/>
      <c r="F130" s="40"/>
      <c r="G130" s="40"/>
      <c r="H130" s="61"/>
    </row>
    <row r="131" spans="1:8" ht="15">
      <c r="A131" s="38"/>
      <c r="B131" s="38"/>
      <c r="D131" s="38"/>
      <c r="E131" s="39"/>
      <c r="F131" s="40"/>
      <c r="G131" s="40"/>
      <c r="H131" s="61"/>
    </row>
    <row r="132" spans="1:8" ht="15">
      <c r="A132" s="38"/>
      <c r="B132" s="38"/>
      <c r="D132" s="38"/>
      <c r="E132" s="39"/>
      <c r="F132" s="40"/>
      <c r="G132" s="40"/>
      <c r="H132" s="61"/>
    </row>
    <row r="133" spans="1:8" ht="15">
      <c r="A133" s="38"/>
      <c r="B133" s="38"/>
      <c r="D133" s="38"/>
      <c r="E133" s="39"/>
      <c r="F133" s="40"/>
      <c r="G133" s="40"/>
      <c r="H133" s="61"/>
    </row>
    <row r="134" spans="1:8" ht="15">
      <c r="A134" s="38"/>
      <c r="B134" s="38"/>
      <c r="D134" s="38"/>
      <c r="E134" s="39"/>
      <c r="F134" s="40"/>
      <c r="G134" s="40"/>
      <c r="H134" s="61"/>
    </row>
    <row r="135" spans="1:8" ht="15">
      <c r="A135" s="38"/>
      <c r="B135" s="38"/>
      <c r="D135" s="38"/>
      <c r="E135" s="39"/>
      <c r="F135" s="40"/>
      <c r="G135" s="40"/>
      <c r="H135" s="61"/>
    </row>
    <row r="136" spans="1:8" ht="15">
      <c r="A136" s="38"/>
      <c r="B136" s="38"/>
      <c r="D136" s="38"/>
      <c r="E136" s="39"/>
      <c r="F136" s="40"/>
      <c r="G136" s="40"/>
      <c r="H136" s="61"/>
    </row>
    <row r="137" spans="1:8" ht="15">
      <c r="A137" s="38"/>
      <c r="B137" s="38"/>
      <c r="D137" s="38"/>
      <c r="E137" s="39"/>
      <c r="F137" s="40"/>
      <c r="G137" s="40"/>
      <c r="H137" s="61"/>
    </row>
    <row r="138" spans="1:8" ht="15">
      <c r="A138" s="38"/>
      <c r="B138" s="38"/>
      <c r="D138" s="38"/>
      <c r="E138" s="39"/>
      <c r="F138" s="40"/>
      <c r="G138" s="40"/>
      <c r="H138" s="61"/>
    </row>
    <row r="139" spans="1:8" ht="15">
      <c r="A139" s="38"/>
      <c r="B139" s="38"/>
      <c r="D139" s="38"/>
      <c r="E139" s="39"/>
      <c r="F139" s="40"/>
      <c r="G139" s="40"/>
      <c r="H139" s="61"/>
    </row>
    <row r="140" spans="1:8" ht="15">
      <c r="A140" s="38"/>
      <c r="B140" s="38"/>
      <c r="D140" s="38"/>
      <c r="E140" s="39"/>
      <c r="F140" s="40"/>
      <c r="G140" s="40"/>
      <c r="H140" s="61"/>
    </row>
    <row r="141" spans="1:8" ht="15">
      <c r="A141" s="38"/>
      <c r="B141" s="38"/>
      <c r="D141" s="38"/>
      <c r="E141" s="39"/>
      <c r="F141" s="40"/>
      <c r="G141" s="40"/>
      <c r="H141" s="61"/>
    </row>
    <row r="142" spans="1:8" ht="15">
      <c r="A142" s="38"/>
      <c r="B142" s="38"/>
      <c r="D142" s="38"/>
      <c r="E142" s="39"/>
      <c r="F142" s="40"/>
      <c r="G142" s="40"/>
      <c r="H142" s="61"/>
    </row>
    <row r="143" spans="1:8" ht="15">
      <c r="A143" s="38"/>
      <c r="B143" s="38"/>
      <c r="D143" s="38"/>
      <c r="E143" s="39"/>
      <c r="F143" s="40"/>
      <c r="G143" s="40"/>
      <c r="H143" s="61"/>
    </row>
    <row r="144" spans="1:8" ht="15">
      <c r="A144" s="38"/>
      <c r="B144" s="38"/>
      <c r="D144" s="38"/>
      <c r="E144" s="39"/>
      <c r="F144" s="40"/>
      <c r="G144" s="40"/>
      <c r="H144" s="61"/>
    </row>
    <row r="145" spans="1:8" ht="15">
      <c r="A145" s="38"/>
      <c r="B145" s="38"/>
      <c r="D145" s="38"/>
      <c r="E145" s="39"/>
      <c r="F145" s="40"/>
      <c r="G145" s="40"/>
      <c r="H145" s="61"/>
    </row>
    <row r="146" spans="1:8" ht="15">
      <c r="A146" s="38"/>
      <c r="B146" s="38"/>
      <c r="D146" s="38"/>
      <c r="E146" s="39"/>
      <c r="F146" s="40"/>
      <c r="G146" s="40"/>
      <c r="H146" s="61"/>
    </row>
    <row r="147" spans="1:8" ht="15">
      <c r="A147" s="38"/>
      <c r="B147" s="38"/>
      <c r="D147" s="38"/>
      <c r="E147" s="39"/>
      <c r="F147" s="40"/>
      <c r="G147" s="40"/>
      <c r="H147" s="61"/>
    </row>
    <row r="148" spans="1:8" ht="15">
      <c r="A148" s="38"/>
      <c r="B148" s="38"/>
      <c r="D148" s="38"/>
      <c r="E148" s="39"/>
      <c r="F148" s="40"/>
      <c r="G148" s="40"/>
      <c r="H148" s="61"/>
    </row>
    <row r="149" spans="1:8" ht="15">
      <c r="A149" s="38"/>
      <c r="B149" s="38"/>
      <c r="D149" s="38"/>
      <c r="E149" s="39"/>
      <c r="F149" s="40"/>
      <c r="G149" s="40"/>
      <c r="H149" s="61"/>
    </row>
    <row r="150" spans="1:8" ht="15">
      <c r="A150" s="38"/>
      <c r="B150" s="38"/>
      <c r="D150" s="38"/>
      <c r="E150" s="39"/>
      <c r="F150" s="40"/>
      <c r="G150" s="40"/>
      <c r="H150" s="61"/>
    </row>
    <row r="151" spans="1:8" ht="15">
      <c r="A151" s="38"/>
      <c r="B151" s="38"/>
      <c r="D151" s="38"/>
      <c r="E151" s="39"/>
      <c r="F151" s="40"/>
      <c r="G151" s="40"/>
      <c r="H151" s="61"/>
    </row>
    <row r="152" spans="1:8" ht="15">
      <c r="A152" s="38"/>
      <c r="B152" s="38"/>
      <c r="D152" s="38"/>
      <c r="E152" s="39"/>
      <c r="F152" s="40"/>
      <c r="G152" s="40"/>
      <c r="H152" s="61"/>
    </row>
    <row r="153" spans="1:8" ht="15">
      <c r="A153" s="38"/>
      <c r="B153" s="38"/>
      <c r="D153" s="38"/>
      <c r="E153" s="39"/>
      <c r="F153" s="40"/>
      <c r="G153" s="40"/>
      <c r="H153" s="61"/>
    </row>
    <row r="154" spans="1:8" ht="15">
      <c r="A154" s="38"/>
      <c r="B154" s="38"/>
      <c r="D154" s="38"/>
      <c r="E154" s="39"/>
      <c r="F154" s="40"/>
      <c r="G154" s="40"/>
      <c r="H154" s="61"/>
    </row>
    <row r="155" spans="1:8" ht="15">
      <c r="A155" s="38"/>
      <c r="B155" s="38"/>
      <c r="D155" s="38"/>
      <c r="E155" s="39"/>
      <c r="F155" s="40"/>
      <c r="G155" s="40"/>
      <c r="H155" s="61"/>
    </row>
    <row r="156" spans="1:8" ht="15">
      <c r="A156" s="38"/>
      <c r="B156" s="38"/>
      <c r="D156" s="38"/>
      <c r="E156" s="39"/>
      <c r="F156" s="40"/>
      <c r="G156" s="40"/>
      <c r="H156" s="61"/>
    </row>
    <row r="157" spans="1:8" ht="15">
      <c r="A157" s="38"/>
      <c r="B157" s="38"/>
      <c r="D157" s="38"/>
      <c r="E157" s="39"/>
      <c r="F157" s="40"/>
      <c r="G157" s="40"/>
      <c r="H157" s="61"/>
    </row>
    <row r="158" spans="1:8" ht="15">
      <c r="A158" s="38"/>
      <c r="B158" s="38"/>
      <c r="D158" s="38"/>
      <c r="E158" s="39"/>
      <c r="F158" s="40"/>
      <c r="G158" s="40"/>
      <c r="H158" s="61"/>
    </row>
    <row r="159" spans="1:8" ht="15">
      <c r="A159" s="38"/>
      <c r="B159" s="38"/>
      <c r="D159" s="38"/>
      <c r="E159" s="39"/>
      <c r="F159" s="40"/>
      <c r="G159" s="40"/>
      <c r="H159" s="61"/>
    </row>
    <row r="160" spans="1:8" ht="15">
      <c r="A160" s="38"/>
      <c r="B160" s="38"/>
      <c r="D160" s="38"/>
      <c r="E160" s="39"/>
      <c r="F160" s="40"/>
      <c r="G160" s="40"/>
      <c r="H160" s="61"/>
    </row>
    <row r="161" spans="1:8" ht="15">
      <c r="A161" s="38"/>
      <c r="B161" s="38"/>
      <c r="D161" s="38"/>
      <c r="E161" s="39"/>
      <c r="F161" s="40"/>
      <c r="G161" s="40"/>
      <c r="H161" s="61"/>
    </row>
    <row r="162" spans="1:8" ht="15">
      <c r="A162" s="38"/>
      <c r="B162" s="38"/>
      <c r="D162" s="38"/>
      <c r="E162" s="39"/>
      <c r="F162" s="40"/>
      <c r="G162" s="40"/>
      <c r="H162" s="61"/>
    </row>
    <row r="163" spans="1:8" ht="15">
      <c r="A163" s="38"/>
      <c r="B163" s="38"/>
      <c r="D163" s="38"/>
      <c r="E163" s="39"/>
      <c r="F163" s="40"/>
      <c r="G163" s="40"/>
      <c r="H163" s="61"/>
    </row>
    <row r="164" spans="1:8" ht="15">
      <c r="A164" s="38"/>
      <c r="B164" s="38"/>
      <c r="D164" s="38"/>
      <c r="E164" s="39"/>
      <c r="F164" s="40"/>
      <c r="G164" s="40"/>
      <c r="H164" s="61"/>
    </row>
    <row r="165" spans="1:8" ht="15">
      <c r="A165" s="38"/>
      <c r="B165" s="38"/>
      <c r="D165" s="38"/>
      <c r="E165" s="39"/>
      <c r="F165" s="40"/>
      <c r="G165" s="40"/>
      <c r="H165" s="61"/>
    </row>
    <row r="166" spans="1:8" ht="15">
      <c r="A166" s="38"/>
      <c r="B166" s="38"/>
      <c r="D166" s="38"/>
      <c r="E166" s="39"/>
      <c r="F166" s="40"/>
      <c r="G166" s="40"/>
      <c r="H166" s="61"/>
    </row>
    <row r="167" spans="1:8" ht="15">
      <c r="A167" s="38"/>
      <c r="B167" s="38"/>
      <c r="D167" s="38"/>
      <c r="E167" s="39"/>
      <c r="F167" s="40"/>
      <c r="G167" s="40"/>
      <c r="H167" s="61"/>
    </row>
    <row r="168" spans="1:8" ht="15">
      <c r="A168" s="38"/>
      <c r="B168" s="38"/>
      <c r="D168" s="38"/>
      <c r="E168" s="39"/>
      <c r="F168" s="40"/>
      <c r="G168" s="40"/>
      <c r="H168" s="61"/>
    </row>
    <row r="169" spans="1:8" ht="15">
      <c r="A169" s="38"/>
      <c r="B169" s="38"/>
      <c r="D169" s="38"/>
      <c r="E169" s="39"/>
      <c r="F169" s="40"/>
      <c r="G169" s="40"/>
      <c r="H169" s="61"/>
    </row>
    <row r="170" spans="1:8" ht="15">
      <c r="A170" s="38"/>
      <c r="B170" s="38"/>
      <c r="D170" s="38"/>
      <c r="E170" s="39"/>
      <c r="F170" s="40"/>
      <c r="G170" s="40"/>
      <c r="H170" s="61"/>
    </row>
    <row r="171" spans="1:8" ht="15">
      <c r="A171" s="38"/>
      <c r="B171" s="38"/>
      <c r="D171" s="38"/>
      <c r="E171" s="39"/>
      <c r="F171" s="40"/>
      <c r="G171" s="40"/>
      <c r="H171" s="61"/>
    </row>
    <row r="172" spans="1:8" ht="15">
      <c r="A172" s="38"/>
      <c r="B172" s="38"/>
      <c r="D172" s="38"/>
      <c r="E172" s="39"/>
      <c r="F172" s="40"/>
      <c r="G172" s="40"/>
      <c r="H172" s="61"/>
    </row>
    <row r="173" spans="1:8" ht="15">
      <c r="A173" s="38"/>
      <c r="B173" s="38"/>
      <c r="D173" s="38"/>
      <c r="E173" s="39"/>
      <c r="F173" s="40"/>
      <c r="G173" s="40"/>
      <c r="H173" s="61"/>
    </row>
    <row r="174" spans="1:8" ht="15">
      <c r="A174" s="38"/>
      <c r="B174" s="38"/>
      <c r="D174" s="38"/>
      <c r="E174" s="39"/>
      <c r="F174" s="40"/>
      <c r="G174" s="40"/>
      <c r="H174" s="61"/>
    </row>
    <row r="175" spans="1:8" ht="15">
      <c r="A175" s="38"/>
      <c r="B175" s="38"/>
      <c r="D175" s="38"/>
      <c r="E175" s="39"/>
      <c r="F175" s="40"/>
      <c r="G175" s="40"/>
      <c r="H175" s="61"/>
    </row>
    <row r="176" spans="1:8" ht="15">
      <c r="A176" s="38"/>
      <c r="B176" s="38"/>
      <c r="D176" s="38"/>
      <c r="E176" s="39"/>
      <c r="F176" s="40"/>
      <c r="G176" s="40"/>
      <c r="H176" s="61"/>
    </row>
    <row r="177" spans="1:8" ht="15">
      <c r="A177" s="38"/>
      <c r="B177" s="38"/>
      <c r="D177" s="38"/>
      <c r="E177" s="39"/>
      <c r="F177" s="40"/>
      <c r="G177" s="40"/>
      <c r="H177" s="61"/>
    </row>
    <row r="178" spans="1:8" ht="15">
      <c r="A178" s="38"/>
      <c r="B178" s="38"/>
      <c r="D178" s="38"/>
      <c r="E178" s="39"/>
      <c r="F178" s="40"/>
      <c r="G178" s="40"/>
      <c r="H178" s="61"/>
    </row>
    <row r="179" spans="1:8" ht="15">
      <c r="A179" s="38"/>
      <c r="B179" s="38"/>
      <c r="D179" s="38"/>
      <c r="E179" s="39"/>
      <c r="F179" s="40"/>
      <c r="G179" s="40"/>
      <c r="H179" s="61"/>
    </row>
    <row r="180" spans="1:8" ht="15">
      <c r="A180" s="38"/>
      <c r="B180" s="38"/>
      <c r="D180" s="38"/>
      <c r="E180" s="39"/>
      <c r="F180" s="40"/>
      <c r="G180" s="40"/>
      <c r="H180" s="61"/>
    </row>
    <row r="181" spans="1:8" ht="15">
      <c r="A181" s="38"/>
      <c r="B181" s="38"/>
      <c r="D181" s="38"/>
      <c r="E181" s="39"/>
      <c r="F181" s="40"/>
      <c r="G181" s="40"/>
      <c r="H181" s="61"/>
    </row>
    <row r="182" spans="1:8" ht="15">
      <c r="A182" s="38"/>
      <c r="B182" s="38"/>
      <c r="D182" s="38"/>
      <c r="E182" s="39"/>
      <c r="F182" s="40"/>
      <c r="G182" s="40"/>
      <c r="H182" s="61"/>
    </row>
    <row r="183" spans="1:8" ht="15">
      <c r="A183" s="38"/>
      <c r="B183" s="38"/>
      <c r="D183" s="38"/>
      <c r="E183" s="39"/>
      <c r="F183" s="40"/>
      <c r="G183" s="40"/>
      <c r="H183" s="61"/>
    </row>
    <row r="184" spans="1:8" ht="15">
      <c r="A184" s="38"/>
      <c r="B184" s="38"/>
      <c r="D184" s="38"/>
      <c r="E184" s="39"/>
      <c r="F184" s="40"/>
      <c r="G184" s="40"/>
      <c r="H184" s="61"/>
    </row>
    <row r="185" spans="1:8" ht="15">
      <c r="A185" s="38"/>
      <c r="B185" s="38"/>
      <c r="D185" s="38"/>
      <c r="E185" s="39"/>
      <c r="F185" s="40"/>
      <c r="G185" s="40"/>
      <c r="H185" s="61"/>
    </row>
    <row r="186" spans="1:8" ht="15">
      <c r="A186" s="38"/>
      <c r="B186" s="38"/>
      <c r="D186" s="38"/>
      <c r="E186" s="39"/>
      <c r="F186" s="40"/>
      <c r="G186" s="40"/>
      <c r="H186" s="61"/>
    </row>
    <row r="187" spans="1:8" ht="15">
      <c r="A187" s="38"/>
      <c r="B187" s="38"/>
      <c r="D187" s="38"/>
      <c r="E187" s="39"/>
      <c r="F187" s="40"/>
      <c r="G187" s="40"/>
      <c r="H187" s="61"/>
    </row>
    <row r="188" spans="1:8" ht="15">
      <c r="A188" s="38"/>
      <c r="B188" s="38"/>
      <c r="D188" s="38"/>
      <c r="E188" s="39"/>
      <c r="F188" s="40"/>
      <c r="G188" s="40"/>
      <c r="H188" s="61"/>
    </row>
    <row r="189" spans="1:8" ht="15">
      <c r="A189" s="38"/>
      <c r="B189" s="38"/>
      <c r="D189" s="38"/>
      <c r="E189" s="39"/>
      <c r="F189" s="40"/>
      <c r="G189" s="40"/>
      <c r="H189" s="61"/>
    </row>
    <row r="190" spans="1:8" ht="15">
      <c r="A190" s="38"/>
      <c r="B190" s="38"/>
      <c r="D190" s="38"/>
      <c r="E190" s="39"/>
      <c r="F190" s="40"/>
      <c r="G190" s="40"/>
      <c r="H190" s="61"/>
    </row>
    <row r="191" spans="1:8" ht="15">
      <c r="A191" s="38"/>
      <c r="B191" s="38"/>
      <c r="D191" s="38"/>
      <c r="E191" s="39"/>
      <c r="F191" s="40"/>
      <c r="G191" s="40"/>
      <c r="H191" s="61"/>
    </row>
    <row r="192" spans="1:8" ht="15">
      <c r="A192" s="38"/>
      <c r="B192" s="38"/>
      <c r="D192" s="38"/>
      <c r="E192" s="39"/>
      <c r="F192" s="40"/>
      <c r="G192" s="40"/>
      <c r="H192" s="61"/>
    </row>
    <row r="193" spans="1:8" ht="15">
      <c r="A193" s="38"/>
      <c r="B193" s="38"/>
      <c r="D193" s="38"/>
      <c r="E193" s="39"/>
      <c r="F193" s="40"/>
      <c r="G193" s="40"/>
      <c r="H193" s="61"/>
    </row>
    <row r="194" spans="1:8" ht="15">
      <c r="A194" s="38"/>
      <c r="B194" s="38"/>
      <c r="D194" s="38"/>
      <c r="E194" s="39"/>
      <c r="F194" s="40"/>
      <c r="G194" s="40"/>
      <c r="H194" s="61"/>
    </row>
    <row r="195" spans="1:8" ht="15">
      <c r="A195" s="38"/>
      <c r="B195" s="38"/>
      <c r="D195" s="38"/>
      <c r="E195" s="39"/>
      <c r="F195" s="40"/>
      <c r="G195" s="40"/>
      <c r="H195" s="61"/>
    </row>
    <row r="196" spans="1:8" ht="15">
      <c r="A196" s="38"/>
      <c r="B196" s="38"/>
      <c r="D196" s="38"/>
      <c r="E196" s="39"/>
      <c r="F196" s="40"/>
      <c r="G196" s="40"/>
      <c r="H196" s="61"/>
    </row>
    <row r="197" spans="1:8" ht="15">
      <c r="A197" s="38"/>
      <c r="B197" s="38"/>
      <c r="D197" s="38"/>
      <c r="E197" s="39"/>
      <c r="F197" s="40"/>
      <c r="G197" s="40"/>
      <c r="H197" s="61"/>
    </row>
    <row r="198" spans="1:8" ht="15">
      <c r="A198" s="38"/>
      <c r="B198" s="38"/>
      <c r="D198" s="38"/>
      <c r="E198" s="39"/>
      <c r="F198" s="40"/>
      <c r="G198" s="40"/>
      <c r="H198" s="61"/>
    </row>
    <row r="199" spans="1:8" ht="15">
      <c r="A199" s="38"/>
      <c r="B199" s="38"/>
      <c r="D199" s="38"/>
      <c r="E199" s="39"/>
      <c r="F199" s="40"/>
      <c r="G199" s="40"/>
      <c r="H199" s="61"/>
    </row>
    <row r="200" spans="1:8" ht="15">
      <c r="A200" s="38"/>
      <c r="B200" s="38"/>
      <c r="D200" s="38"/>
      <c r="E200" s="39"/>
      <c r="F200" s="40"/>
      <c r="G200" s="40"/>
      <c r="H200" s="61"/>
    </row>
    <row r="201" spans="1:8" ht="15">
      <c r="A201" s="38"/>
      <c r="B201" s="38"/>
      <c r="D201" s="38"/>
      <c r="E201" s="39"/>
      <c r="F201" s="40"/>
      <c r="G201" s="40"/>
      <c r="H201" s="61"/>
    </row>
    <row r="202" spans="1:8" ht="15">
      <c r="A202" s="38"/>
      <c r="B202" s="38"/>
      <c r="D202" s="38"/>
      <c r="E202" s="39"/>
      <c r="F202" s="40"/>
      <c r="G202" s="40"/>
      <c r="H202" s="61"/>
    </row>
    <row r="203" spans="1:8" ht="15">
      <c r="A203" s="38"/>
      <c r="B203" s="38"/>
      <c r="D203" s="38"/>
      <c r="E203" s="39"/>
      <c r="F203" s="40"/>
      <c r="G203" s="40"/>
      <c r="H203" s="61"/>
    </row>
    <row r="204" spans="1:8" ht="15">
      <c r="A204" s="38"/>
      <c r="B204" s="38"/>
      <c r="D204" s="38"/>
      <c r="E204" s="39"/>
      <c r="F204" s="40"/>
      <c r="G204" s="40"/>
      <c r="H204" s="61"/>
    </row>
    <row r="205" spans="1:8" ht="15">
      <c r="A205" s="38"/>
      <c r="B205" s="38"/>
      <c r="D205" s="38"/>
      <c r="E205" s="39"/>
      <c r="F205" s="40"/>
      <c r="G205" s="40"/>
      <c r="H205" s="61"/>
    </row>
    <row r="206" spans="1:8" ht="15">
      <c r="A206" s="38"/>
      <c r="B206" s="38"/>
      <c r="D206" s="38"/>
      <c r="E206" s="39"/>
      <c r="F206" s="40"/>
      <c r="G206" s="40"/>
      <c r="H206" s="61"/>
    </row>
    <row r="207" spans="1:8" ht="15">
      <c r="A207" s="38"/>
      <c r="B207" s="38"/>
      <c r="D207" s="38"/>
      <c r="E207" s="39"/>
      <c r="F207" s="40"/>
      <c r="G207" s="40"/>
      <c r="H207" s="61"/>
    </row>
    <row r="208" spans="1:8" ht="15">
      <c r="A208" s="38"/>
      <c r="B208" s="38"/>
      <c r="D208" s="38"/>
      <c r="E208" s="39"/>
      <c r="F208" s="40"/>
      <c r="G208" s="40"/>
      <c r="H208" s="61"/>
    </row>
    <row r="209" spans="1:8" ht="15">
      <c r="A209" s="38"/>
      <c r="B209" s="38"/>
      <c r="D209" s="38"/>
      <c r="E209" s="39"/>
      <c r="F209" s="40"/>
      <c r="G209" s="40"/>
      <c r="H209" s="61"/>
    </row>
    <row r="210" spans="1:8" ht="15">
      <c r="A210" s="38"/>
      <c r="B210" s="38"/>
      <c r="D210" s="38"/>
      <c r="E210" s="39"/>
      <c r="F210" s="40"/>
      <c r="G210" s="40"/>
      <c r="H210" s="61"/>
    </row>
    <row r="211" spans="1:8" ht="15">
      <c r="A211" s="38"/>
      <c r="B211" s="38"/>
      <c r="D211" s="38"/>
      <c r="E211" s="39"/>
      <c r="F211" s="40"/>
      <c r="G211" s="40"/>
      <c r="H211" s="61"/>
    </row>
    <row r="212" spans="1:8" ht="15">
      <c r="A212" s="38"/>
      <c r="B212" s="38"/>
      <c r="D212" s="38"/>
      <c r="E212" s="39"/>
      <c r="F212" s="40"/>
      <c r="G212" s="40"/>
      <c r="H212" s="61"/>
    </row>
    <row r="213" spans="1:8" ht="15">
      <c r="A213" s="38"/>
      <c r="B213" s="38"/>
      <c r="D213" s="38"/>
      <c r="E213" s="39"/>
      <c r="F213" s="40"/>
      <c r="G213" s="40"/>
      <c r="H213" s="61"/>
    </row>
    <row r="214" spans="1:8" ht="15">
      <c r="A214" s="38"/>
      <c r="B214" s="38"/>
      <c r="D214" s="38"/>
      <c r="E214" s="39"/>
      <c r="F214" s="40"/>
      <c r="G214" s="40"/>
      <c r="H214" s="61"/>
    </row>
    <row r="215" spans="1:8" ht="15">
      <c r="A215" s="38"/>
      <c r="B215" s="38"/>
      <c r="D215" s="38"/>
      <c r="E215" s="39"/>
      <c r="F215" s="40"/>
      <c r="G215" s="40"/>
      <c r="H215" s="61"/>
    </row>
    <row r="216" spans="1:8" ht="15">
      <c r="A216" s="38"/>
      <c r="B216" s="38"/>
      <c r="D216" s="38"/>
      <c r="E216" s="39"/>
      <c r="F216" s="40"/>
      <c r="G216" s="40"/>
      <c r="H216" s="61"/>
    </row>
    <row r="217" spans="1:8" ht="15">
      <c r="A217" s="38"/>
      <c r="B217" s="38"/>
      <c r="D217" s="38"/>
      <c r="E217" s="39"/>
      <c r="F217" s="40"/>
      <c r="G217" s="40"/>
      <c r="H217" s="61"/>
    </row>
    <row r="218" spans="1:8" ht="15">
      <c r="A218" s="38"/>
      <c r="B218" s="38"/>
      <c r="D218" s="38"/>
      <c r="E218" s="39"/>
      <c r="F218" s="40"/>
      <c r="G218" s="40"/>
      <c r="H218" s="61"/>
    </row>
    <row r="219" spans="1:8" ht="15">
      <c r="A219" s="38"/>
      <c r="B219" s="38"/>
      <c r="D219" s="38"/>
      <c r="E219" s="39"/>
      <c r="F219" s="40"/>
      <c r="G219" s="40"/>
      <c r="H219" s="61"/>
    </row>
    <row r="220" spans="1:8" ht="15">
      <c r="A220" s="38"/>
      <c r="B220" s="38"/>
      <c r="D220" s="38"/>
      <c r="E220" s="39"/>
      <c r="F220" s="40"/>
      <c r="G220" s="40"/>
      <c r="H220" s="61"/>
    </row>
    <row r="221" spans="1:8" ht="15">
      <c r="A221" s="38"/>
      <c r="B221" s="38"/>
      <c r="D221" s="38"/>
      <c r="E221" s="39"/>
      <c r="F221" s="40"/>
      <c r="G221" s="40"/>
      <c r="H221" s="61"/>
    </row>
    <row r="222" spans="1:8" ht="15">
      <c r="A222" s="38"/>
      <c r="B222" s="38"/>
      <c r="D222" s="38"/>
      <c r="E222" s="39"/>
      <c r="F222" s="40"/>
      <c r="G222" s="40"/>
      <c r="H222" s="61"/>
    </row>
    <row r="223" spans="1:8" ht="15">
      <c r="A223" s="38"/>
      <c r="B223" s="38"/>
      <c r="D223" s="38"/>
      <c r="E223" s="39"/>
      <c r="F223" s="40"/>
      <c r="G223" s="40"/>
      <c r="H223" s="61"/>
    </row>
    <row r="224" spans="1:8" ht="15">
      <c r="A224" s="38"/>
      <c r="B224" s="38"/>
      <c r="D224" s="38"/>
      <c r="E224" s="39"/>
      <c r="F224" s="40"/>
      <c r="G224" s="40"/>
      <c r="H224" s="61"/>
    </row>
    <row r="225" spans="1:8" ht="15">
      <c r="A225" s="38"/>
      <c r="B225" s="38"/>
      <c r="D225" s="38"/>
      <c r="E225" s="39"/>
      <c r="F225" s="40"/>
      <c r="G225" s="40"/>
      <c r="H225" s="61"/>
    </row>
    <row r="226" spans="1:8" ht="15">
      <c r="A226" s="38"/>
      <c r="B226" s="38"/>
      <c r="D226" s="38"/>
      <c r="E226" s="39"/>
      <c r="F226" s="40"/>
      <c r="G226" s="40"/>
      <c r="H226" s="61"/>
    </row>
    <row r="227" spans="1:8" ht="15">
      <c r="A227" s="38"/>
      <c r="B227" s="38"/>
      <c r="D227" s="38"/>
      <c r="E227" s="39"/>
      <c r="F227" s="40"/>
      <c r="G227" s="40"/>
      <c r="H227" s="61"/>
    </row>
    <row r="228" spans="1:8" ht="15">
      <c r="A228" s="38"/>
      <c r="B228" s="38"/>
      <c r="D228" s="38"/>
      <c r="E228" s="39"/>
      <c r="F228" s="40"/>
      <c r="G228" s="40"/>
      <c r="H228" s="61"/>
    </row>
    <row r="229" spans="1:8" ht="15">
      <c r="A229" s="38"/>
      <c r="B229" s="38"/>
      <c r="D229" s="38"/>
      <c r="E229" s="39"/>
      <c r="F229" s="40"/>
      <c r="G229" s="40"/>
      <c r="H229" s="61"/>
    </row>
    <row r="230" spans="1:8" ht="15">
      <c r="A230" s="38"/>
      <c r="B230" s="38"/>
      <c r="D230" s="38"/>
      <c r="E230" s="39"/>
      <c r="F230" s="40"/>
      <c r="G230" s="40"/>
      <c r="H230" s="61"/>
    </row>
    <row r="231" spans="1:8" ht="15">
      <c r="A231" s="38"/>
      <c r="B231" s="38"/>
      <c r="D231" s="38"/>
      <c r="E231" s="39"/>
      <c r="F231" s="40"/>
      <c r="G231" s="40"/>
      <c r="H231" s="61"/>
    </row>
    <row r="232" spans="1:8" ht="15">
      <c r="A232" s="38"/>
      <c r="B232" s="38"/>
      <c r="D232" s="38"/>
      <c r="E232" s="39"/>
      <c r="F232" s="40"/>
      <c r="G232" s="40"/>
      <c r="H232" s="61"/>
    </row>
    <row r="233" spans="1:8" ht="15">
      <c r="A233" s="38"/>
      <c r="B233" s="38"/>
      <c r="D233" s="38"/>
      <c r="E233" s="39"/>
      <c r="F233" s="40"/>
      <c r="G233" s="40"/>
      <c r="H233" s="61"/>
    </row>
    <row r="234" spans="1:8" ht="15">
      <c r="A234" s="38"/>
      <c r="B234" s="38"/>
      <c r="D234" s="38"/>
      <c r="E234" s="39"/>
      <c r="F234" s="40"/>
      <c r="G234" s="40"/>
      <c r="H234" s="61"/>
    </row>
    <row r="235" spans="1:8" ht="15">
      <c r="A235" s="38"/>
      <c r="B235" s="38"/>
      <c r="D235" s="38"/>
      <c r="E235" s="39"/>
      <c r="F235" s="40"/>
      <c r="G235" s="40"/>
      <c r="H235" s="61"/>
    </row>
    <row r="236" spans="1:8" ht="15">
      <c r="A236" s="38"/>
      <c r="B236" s="38"/>
      <c r="D236" s="38"/>
      <c r="E236" s="39"/>
      <c r="F236" s="40"/>
      <c r="G236" s="40"/>
      <c r="H236" s="61"/>
    </row>
    <row r="237" spans="1:8" ht="15">
      <c r="A237" s="38"/>
      <c r="B237" s="38"/>
      <c r="D237" s="38"/>
      <c r="E237" s="39"/>
      <c r="F237" s="40"/>
      <c r="G237" s="40"/>
      <c r="H237" s="61"/>
    </row>
    <row r="238" spans="1:8" ht="15">
      <c r="A238" s="38"/>
      <c r="B238" s="38"/>
      <c r="D238" s="38"/>
      <c r="E238" s="39"/>
      <c r="F238" s="40"/>
      <c r="G238" s="40"/>
      <c r="H238" s="61"/>
    </row>
    <row r="239" spans="1:8" ht="15">
      <c r="A239" s="38"/>
      <c r="B239" s="38"/>
      <c r="D239" s="38"/>
      <c r="E239" s="39"/>
      <c r="F239" s="40"/>
      <c r="G239" s="40"/>
      <c r="H239" s="61"/>
    </row>
    <row r="240" spans="1:8" ht="15">
      <c r="A240" s="38"/>
      <c r="B240" s="38"/>
      <c r="D240" s="38"/>
      <c r="E240" s="39"/>
      <c r="F240" s="40"/>
      <c r="G240" s="40"/>
      <c r="H240" s="61"/>
    </row>
    <row r="241" spans="1:8" ht="15">
      <c r="A241" s="38"/>
      <c r="B241" s="38"/>
      <c r="D241" s="38"/>
      <c r="E241" s="39"/>
      <c r="F241" s="40"/>
      <c r="G241" s="40"/>
      <c r="H241" s="61"/>
    </row>
    <row r="242" spans="1:8" ht="15">
      <c r="A242" s="38"/>
      <c r="B242" s="38"/>
      <c r="D242" s="38"/>
      <c r="E242" s="39"/>
      <c r="F242" s="40"/>
      <c r="G242" s="40"/>
      <c r="H242" s="61"/>
    </row>
    <row r="243" spans="1:8" ht="15">
      <c r="A243" s="38"/>
      <c r="B243" s="38"/>
      <c r="D243" s="38"/>
      <c r="E243" s="39"/>
      <c r="F243" s="40"/>
      <c r="G243" s="40"/>
      <c r="H243" s="61"/>
    </row>
    <row r="244" spans="1:8" ht="15">
      <c r="A244" s="38"/>
      <c r="B244" s="38"/>
      <c r="D244" s="38"/>
      <c r="E244" s="39"/>
      <c r="F244" s="40"/>
      <c r="G244" s="40"/>
      <c r="H244" s="61"/>
    </row>
    <row r="245" spans="1:8" ht="15">
      <c r="A245" s="38"/>
      <c r="B245" s="38"/>
      <c r="D245" s="38"/>
      <c r="E245" s="39"/>
      <c r="F245" s="40"/>
      <c r="G245" s="40"/>
      <c r="H245" s="61"/>
    </row>
    <row r="246" spans="1:8" ht="15">
      <c r="A246" s="38"/>
      <c r="B246" s="38"/>
      <c r="D246" s="38"/>
      <c r="E246" s="39"/>
      <c r="F246" s="40"/>
      <c r="G246" s="40"/>
      <c r="H246" s="61"/>
    </row>
    <row r="247" spans="1:8" ht="15">
      <c r="A247" s="38"/>
      <c r="B247" s="38"/>
      <c r="D247" s="38"/>
      <c r="E247" s="39"/>
      <c r="F247" s="40"/>
      <c r="G247" s="40"/>
      <c r="H247" s="61"/>
    </row>
    <row r="248" spans="1:8" ht="15">
      <c r="A248" s="38"/>
      <c r="B248" s="38"/>
      <c r="D248" s="38"/>
      <c r="E248" s="39"/>
      <c r="F248" s="40"/>
      <c r="G248" s="40"/>
      <c r="H248" s="61"/>
    </row>
    <row r="249" spans="1:8" ht="15">
      <c r="A249" s="38"/>
      <c r="B249" s="38"/>
      <c r="D249" s="38"/>
      <c r="E249" s="39"/>
      <c r="F249" s="40"/>
      <c r="G249" s="40"/>
      <c r="H249" s="61"/>
    </row>
    <row r="250" spans="1:8" ht="15">
      <c r="A250" s="38"/>
      <c r="B250" s="38"/>
      <c r="D250" s="38"/>
      <c r="E250" s="39"/>
      <c r="F250" s="40"/>
      <c r="G250" s="40"/>
      <c r="H250" s="61"/>
    </row>
    <row r="251" spans="1:8" ht="15">
      <c r="A251" s="38"/>
      <c r="B251" s="38"/>
      <c r="D251" s="38"/>
      <c r="E251" s="39"/>
      <c r="F251" s="40"/>
      <c r="G251" s="40"/>
      <c r="H251" s="61"/>
    </row>
    <row r="252" spans="1:8" ht="15">
      <c r="A252" s="38"/>
      <c r="B252" s="38"/>
      <c r="D252" s="38"/>
      <c r="E252" s="39"/>
      <c r="F252" s="40"/>
      <c r="G252" s="40"/>
      <c r="H252" s="61"/>
    </row>
    <row r="253" spans="1:8" ht="15">
      <c r="A253" s="38"/>
      <c r="B253" s="38"/>
      <c r="D253" s="38"/>
      <c r="E253" s="39"/>
      <c r="F253" s="40"/>
      <c r="G253" s="40"/>
      <c r="H253" s="61"/>
    </row>
    <row r="254" spans="1:8" ht="15">
      <c r="A254" s="38"/>
      <c r="B254" s="38"/>
      <c r="D254" s="38"/>
      <c r="E254" s="39"/>
      <c r="F254" s="40"/>
      <c r="G254" s="40"/>
      <c r="H254" s="61"/>
    </row>
    <row r="255" spans="1:8" ht="15">
      <c r="A255" s="38"/>
      <c r="B255" s="38"/>
      <c r="D255" s="38"/>
      <c r="E255" s="39"/>
      <c r="F255" s="40"/>
      <c r="G255" s="40"/>
      <c r="H255" s="61"/>
    </row>
    <row r="256" spans="1:8" ht="15">
      <c r="A256" s="38"/>
      <c r="B256" s="38"/>
      <c r="D256" s="38"/>
      <c r="E256" s="39"/>
      <c r="F256" s="40"/>
      <c r="G256" s="40"/>
      <c r="H256" s="61"/>
    </row>
    <row r="257" spans="1:8" ht="15">
      <c r="A257" s="38"/>
      <c r="B257" s="38"/>
      <c r="D257" s="38"/>
      <c r="E257" s="39"/>
      <c r="F257" s="40"/>
      <c r="G257" s="40"/>
      <c r="H257" s="61"/>
    </row>
    <row r="258" spans="1:8" ht="15">
      <c r="A258" s="38"/>
      <c r="B258" s="38"/>
      <c r="D258" s="38"/>
      <c r="E258" s="39"/>
      <c r="F258" s="40"/>
      <c r="G258" s="40"/>
      <c r="H258" s="61"/>
    </row>
    <row r="259" spans="1:8" ht="15">
      <c r="A259" s="38"/>
      <c r="B259" s="38"/>
      <c r="D259" s="38"/>
      <c r="E259" s="39"/>
      <c r="F259" s="40"/>
      <c r="G259" s="40"/>
      <c r="H259" s="61"/>
    </row>
    <row r="260" spans="1:8" ht="15">
      <c r="A260" s="38"/>
      <c r="B260" s="38"/>
      <c r="D260" s="38"/>
      <c r="E260" s="39"/>
      <c r="F260" s="40"/>
      <c r="G260" s="40"/>
      <c r="H260" s="61"/>
    </row>
    <row r="261" spans="1:8" ht="15">
      <c r="A261" s="38"/>
      <c r="B261" s="38"/>
      <c r="D261" s="38"/>
      <c r="E261" s="39"/>
      <c r="F261" s="40"/>
      <c r="G261" s="40"/>
      <c r="H261" s="61"/>
    </row>
    <row r="262" spans="1:8" ht="15">
      <c r="A262" s="38"/>
      <c r="B262" s="38"/>
      <c r="D262" s="38"/>
      <c r="E262" s="39"/>
      <c r="F262" s="40"/>
      <c r="G262" s="40"/>
      <c r="H262" s="61"/>
    </row>
    <row r="263" spans="1:8" ht="15">
      <c r="A263" s="38"/>
      <c r="B263" s="38"/>
      <c r="D263" s="38"/>
      <c r="E263" s="39"/>
      <c r="F263" s="40"/>
      <c r="G263" s="40"/>
      <c r="H263" s="61"/>
    </row>
    <row r="264" spans="1:8" ht="15">
      <c r="A264" s="38"/>
      <c r="B264" s="38"/>
      <c r="D264" s="38"/>
      <c r="E264" s="39"/>
      <c r="F264" s="40"/>
      <c r="G264" s="40"/>
      <c r="H264" s="61"/>
    </row>
    <row r="265" spans="1:8" ht="15">
      <c r="A265" s="38"/>
      <c r="B265" s="38"/>
      <c r="D265" s="38"/>
      <c r="E265" s="39"/>
      <c r="F265" s="40"/>
      <c r="G265" s="40"/>
      <c r="H265" s="61"/>
    </row>
    <row r="266" spans="1:8" ht="15">
      <c r="A266" s="38"/>
      <c r="B266" s="38"/>
      <c r="D266" s="38"/>
      <c r="E266" s="39"/>
      <c r="F266" s="40"/>
      <c r="G266" s="40"/>
      <c r="H266" s="61"/>
    </row>
    <row r="267" spans="1:8" ht="15">
      <c r="A267" s="38"/>
      <c r="B267" s="38"/>
      <c r="D267" s="38"/>
      <c r="E267" s="39"/>
      <c r="F267" s="40"/>
      <c r="G267" s="40"/>
      <c r="H267" s="61"/>
    </row>
    <row r="268" spans="1:8" ht="15">
      <c r="A268" s="38"/>
      <c r="B268" s="38"/>
      <c r="D268" s="38"/>
      <c r="E268" s="39"/>
      <c r="F268" s="40"/>
      <c r="G268" s="40"/>
      <c r="H268" s="61"/>
    </row>
    <row r="269" spans="1:8" ht="15">
      <c r="A269" s="38"/>
      <c r="B269" s="38"/>
      <c r="D269" s="38"/>
      <c r="E269" s="39"/>
      <c r="F269" s="40"/>
      <c r="G269" s="40"/>
      <c r="H269" s="61"/>
    </row>
    <row r="270" spans="1:8" ht="15">
      <c r="A270" s="38"/>
      <c r="B270" s="38"/>
      <c r="D270" s="38"/>
      <c r="E270" s="39"/>
      <c r="F270" s="40"/>
      <c r="G270" s="40"/>
      <c r="H270" s="61"/>
    </row>
    <row r="271" spans="1:8" ht="15">
      <c r="A271" s="38"/>
      <c r="B271" s="38"/>
      <c r="D271" s="38"/>
      <c r="E271" s="39"/>
      <c r="F271" s="40"/>
      <c r="G271" s="40"/>
      <c r="H271" s="61"/>
    </row>
    <row r="272" spans="1:8" ht="15">
      <c r="A272" s="38"/>
      <c r="B272" s="38"/>
      <c r="D272" s="38"/>
      <c r="E272" s="39"/>
      <c r="F272" s="40"/>
      <c r="G272" s="40"/>
      <c r="H272" s="61"/>
    </row>
    <row r="273" spans="1:8" ht="15">
      <c r="A273" s="38"/>
      <c r="B273" s="38"/>
      <c r="D273" s="38"/>
      <c r="E273" s="39"/>
      <c r="F273" s="40"/>
      <c r="G273" s="40"/>
      <c r="H273" s="61"/>
    </row>
    <row r="274" spans="1:8" ht="15">
      <c r="A274" s="38"/>
      <c r="B274" s="38"/>
      <c r="D274" s="38"/>
      <c r="E274" s="39"/>
      <c r="F274" s="40"/>
      <c r="G274" s="40"/>
      <c r="H274" s="61"/>
    </row>
    <row r="275" spans="1:8" ht="15">
      <c r="A275" s="38"/>
      <c r="B275" s="38"/>
      <c r="D275" s="38"/>
      <c r="E275" s="39"/>
      <c r="F275" s="40"/>
      <c r="G275" s="40"/>
      <c r="H275" s="61"/>
    </row>
    <row r="276" spans="1:8" ht="15">
      <c r="A276" s="38"/>
      <c r="B276" s="38"/>
      <c r="D276" s="38"/>
      <c r="E276" s="39"/>
      <c r="F276" s="40"/>
      <c r="G276" s="40"/>
      <c r="H276" s="61"/>
    </row>
    <row r="277" spans="1:8" ht="15">
      <c r="A277" s="38"/>
      <c r="B277" s="38"/>
      <c r="D277" s="38"/>
      <c r="E277" s="39"/>
      <c r="F277" s="40"/>
      <c r="G277" s="40"/>
      <c r="H277" s="61"/>
    </row>
    <row r="278" spans="1:8" ht="15">
      <c r="A278" s="38"/>
      <c r="B278" s="38"/>
      <c r="D278" s="38"/>
      <c r="E278" s="39"/>
      <c r="F278" s="40"/>
      <c r="G278" s="40"/>
      <c r="H278" s="61"/>
    </row>
    <row r="279" spans="1:8" ht="15">
      <c r="A279" s="38"/>
      <c r="B279" s="38"/>
      <c r="D279" s="38"/>
      <c r="E279" s="39"/>
      <c r="F279" s="40"/>
      <c r="G279" s="40"/>
      <c r="H279" s="61"/>
    </row>
    <row r="280" spans="1:8" ht="15">
      <c r="A280" s="38"/>
      <c r="B280" s="38"/>
      <c r="D280" s="38"/>
      <c r="E280" s="39"/>
      <c r="F280" s="40"/>
      <c r="G280" s="40"/>
      <c r="H280" s="61"/>
    </row>
    <row r="281" spans="1:8" ht="15">
      <c r="A281" s="38"/>
      <c r="B281" s="38"/>
      <c r="D281" s="38"/>
      <c r="E281" s="39"/>
      <c r="F281" s="40"/>
      <c r="G281" s="40"/>
      <c r="H281" s="61"/>
    </row>
    <row r="282" spans="1:8" ht="15">
      <c r="A282" s="38"/>
      <c r="B282" s="38"/>
      <c r="D282" s="38"/>
      <c r="E282" s="39"/>
      <c r="F282" s="40"/>
      <c r="G282" s="40"/>
      <c r="H282" s="61"/>
    </row>
    <row r="283" spans="1:8" ht="15">
      <c r="A283" s="38"/>
      <c r="B283" s="38"/>
      <c r="D283" s="38"/>
      <c r="E283" s="39"/>
      <c r="F283" s="40"/>
      <c r="G283" s="40"/>
      <c r="H283" s="61"/>
    </row>
    <row r="284" spans="1:8" ht="15">
      <c r="A284" s="38"/>
      <c r="B284" s="38"/>
      <c r="D284" s="38"/>
      <c r="E284" s="39"/>
      <c r="F284" s="40"/>
      <c r="G284" s="40"/>
      <c r="H284" s="61"/>
    </row>
    <row r="285" spans="1:8" ht="15">
      <c r="A285" s="38"/>
      <c r="B285" s="38"/>
      <c r="D285" s="38"/>
      <c r="E285" s="39"/>
      <c r="F285" s="40"/>
      <c r="G285" s="40"/>
      <c r="H285" s="61"/>
    </row>
    <row r="286" spans="1:8" ht="15">
      <c r="A286" s="38"/>
      <c r="B286" s="38"/>
      <c r="D286" s="38"/>
      <c r="E286" s="39"/>
      <c r="F286" s="40"/>
      <c r="G286" s="40"/>
      <c r="H286" s="61"/>
    </row>
    <row r="287" spans="1:8" ht="15">
      <c r="A287" s="38"/>
      <c r="B287" s="38"/>
      <c r="D287" s="38"/>
      <c r="E287" s="39"/>
      <c r="F287" s="40"/>
      <c r="G287" s="40"/>
      <c r="H287" s="61"/>
    </row>
    <row r="288" spans="1:8" ht="15">
      <c r="A288" s="38"/>
      <c r="B288" s="38"/>
      <c r="D288" s="38"/>
      <c r="E288" s="39"/>
      <c r="F288" s="40"/>
      <c r="G288" s="40"/>
      <c r="H288" s="61"/>
    </row>
    <row r="289" spans="1:8" ht="15">
      <c r="A289" s="38"/>
      <c r="B289" s="38"/>
      <c r="D289" s="38"/>
      <c r="E289" s="39"/>
      <c r="F289" s="40"/>
      <c r="G289" s="40"/>
      <c r="H289" s="61"/>
    </row>
    <row r="290" spans="1:8" ht="15">
      <c r="A290" s="38"/>
      <c r="B290" s="38"/>
      <c r="D290" s="38"/>
      <c r="E290" s="39"/>
      <c r="F290" s="40"/>
      <c r="G290" s="40"/>
      <c r="H290" s="61"/>
    </row>
    <row r="291" spans="1:8" ht="15">
      <c r="A291" s="38"/>
      <c r="B291" s="38"/>
      <c r="D291" s="38"/>
      <c r="E291" s="39"/>
      <c r="F291" s="40"/>
      <c r="G291" s="40"/>
      <c r="H291" s="61"/>
    </row>
    <row r="292" spans="1:8" ht="15">
      <c r="A292" s="38"/>
      <c r="B292" s="38"/>
      <c r="D292" s="38"/>
      <c r="E292" s="39"/>
      <c r="F292" s="40"/>
      <c r="G292" s="40"/>
      <c r="H292" s="61"/>
    </row>
    <row r="293" spans="1:8" ht="15">
      <c r="A293" s="38"/>
      <c r="B293" s="38"/>
      <c r="D293" s="38"/>
      <c r="E293" s="39"/>
      <c r="F293" s="40"/>
      <c r="G293" s="40"/>
      <c r="H293" s="61"/>
    </row>
    <row r="294" spans="1:8" ht="15">
      <c r="A294" s="38"/>
      <c r="B294" s="38"/>
      <c r="D294" s="38"/>
      <c r="E294" s="39"/>
      <c r="F294" s="40"/>
      <c r="G294" s="40"/>
      <c r="H294" s="61"/>
    </row>
    <row r="295" spans="1:8" ht="15">
      <c r="A295" s="38"/>
      <c r="B295" s="38"/>
      <c r="D295" s="38"/>
      <c r="E295" s="39"/>
      <c r="F295" s="40"/>
      <c r="G295" s="40"/>
      <c r="H295" s="61"/>
    </row>
    <row r="296" spans="1:8" ht="15">
      <c r="A296" s="38"/>
      <c r="B296" s="38"/>
      <c r="D296" s="38"/>
      <c r="E296" s="39"/>
      <c r="F296" s="40"/>
      <c r="G296" s="40"/>
      <c r="H296" s="61"/>
    </row>
    <row r="297" spans="1:8" ht="15">
      <c r="A297" s="38"/>
      <c r="B297" s="38"/>
      <c r="D297" s="38"/>
      <c r="E297" s="39"/>
      <c r="F297" s="40"/>
      <c r="G297" s="40"/>
      <c r="H297" s="61"/>
    </row>
    <row r="298" spans="1:8" ht="15">
      <c r="A298" s="38"/>
      <c r="B298" s="38"/>
      <c r="D298" s="38"/>
      <c r="E298" s="39"/>
      <c r="F298" s="40"/>
      <c r="G298" s="40"/>
      <c r="H298" s="61"/>
    </row>
    <row r="299" spans="1:8" ht="15">
      <c r="A299" s="38"/>
      <c r="B299" s="38"/>
      <c r="D299" s="38"/>
      <c r="E299" s="39"/>
      <c r="F299" s="40"/>
      <c r="G299" s="40"/>
      <c r="H299" s="61"/>
    </row>
    <row r="300" spans="1:8" ht="15">
      <c r="A300" s="38"/>
      <c r="B300" s="38"/>
      <c r="D300" s="38"/>
      <c r="E300" s="39"/>
      <c r="F300" s="40"/>
      <c r="G300" s="40"/>
      <c r="H300" s="61"/>
    </row>
    <row r="301" spans="1:8" ht="15">
      <c r="A301" s="38"/>
      <c r="B301" s="38"/>
      <c r="D301" s="38"/>
      <c r="E301" s="39"/>
      <c r="F301" s="40"/>
      <c r="G301" s="40"/>
      <c r="H301" s="61"/>
    </row>
    <row r="302" spans="1:8" ht="15">
      <c r="A302" s="38"/>
      <c r="B302" s="38"/>
      <c r="D302" s="38"/>
      <c r="E302" s="39"/>
      <c r="F302" s="40"/>
      <c r="G302" s="40"/>
      <c r="H302" s="61"/>
    </row>
    <row r="303" spans="1:8" ht="15">
      <c r="A303" s="38"/>
      <c r="B303" s="38"/>
      <c r="D303" s="38"/>
      <c r="E303" s="39"/>
      <c r="F303" s="40"/>
      <c r="G303" s="40"/>
      <c r="H303" s="61"/>
    </row>
    <row r="304" spans="1:8" ht="15">
      <c r="A304" s="38"/>
      <c r="B304" s="38"/>
      <c r="D304" s="38"/>
      <c r="E304" s="39"/>
      <c r="F304" s="40"/>
      <c r="G304" s="40"/>
      <c r="H304" s="61"/>
    </row>
    <row r="305" spans="1:8" ht="15">
      <c r="A305" s="38"/>
      <c r="B305" s="38"/>
      <c r="D305" s="38"/>
      <c r="E305" s="39"/>
      <c r="F305" s="40"/>
      <c r="G305" s="40"/>
      <c r="H305" s="61"/>
    </row>
    <row r="306" spans="1:8" ht="15">
      <c r="A306" s="38"/>
      <c r="B306" s="38"/>
      <c r="D306" s="38"/>
      <c r="E306" s="39"/>
      <c r="F306" s="40"/>
      <c r="G306" s="40"/>
      <c r="H306" s="61"/>
    </row>
    <row r="307" spans="1:8" ht="15">
      <c r="A307" s="38"/>
      <c r="B307" s="38"/>
      <c r="D307" s="38"/>
      <c r="E307" s="39"/>
      <c r="F307" s="40"/>
      <c r="G307" s="40"/>
      <c r="H307" s="61"/>
    </row>
    <row r="308" spans="1:8" ht="15">
      <c r="A308" s="38"/>
      <c r="B308" s="38"/>
      <c r="D308" s="38"/>
      <c r="E308" s="39"/>
      <c r="F308" s="40"/>
      <c r="G308" s="40"/>
      <c r="H308" s="61"/>
    </row>
    <row r="309" spans="1:8" ht="15">
      <c r="A309" s="38"/>
      <c r="B309" s="38"/>
      <c r="D309" s="38"/>
      <c r="E309" s="39"/>
      <c r="F309" s="40"/>
      <c r="G309" s="40"/>
      <c r="H309" s="61"/>
    </row>
    <row r="310" spans="1:8" ht="15">
      <c r="A310" s="38"/>
      <c r="B310" s="38"/>
      <c r="D310" s="38"/>
      <c r="E310" s="39"/>
      <c r="F310" s="40"/>
      <c r="G310" s="40"/>
      <c r="H310" s="61"/>
    </row>
    <row r="311" spans="1:8" ht="15">
      <c r="A311" s="38"/>
      <c r="B311" s="38"/>
      <c r="D311" s="38"/>
      <c r="E311" s="39"/>
      <c r="F311" s="40"/>
      <c r="G311" s="40"/>
      <c r="H311" s="61"/>
    </row>
    <row r="312" spans="1:8" ht="15">
      <c r="A312" s="38"/>
      <c r="B312" s="38"/>
      <c r="D312" s="38"/>
      <c r="E312" s="39"/>
      <c r="F312" s="40"/>
      <c r="G312" s="40"/>
      <c r="H312" s="61"/>
    </row>
    <row r="313" spans="1:8" ht="15">
      <c r="A313" s="38"/>
      <c r="B313" s="38"/>
      <c r="D313" s="38"/>
      <c r="E313" s="39"/>
      <c r="F313" s="40"/>
      <c r="G313" s="40"/>
      <c r="H313" s="61"/>
    </row>
    <row r="314" spans="1:8" ht="15">
      <c r="A314" s="38"/>
      <c r="B314" s="38"/>
      <c r="D314" s="38"/>
      <c r="E314" s="39"/>
      <c r="F314" s="40"/>
      <c r="G314" s="40"/>
      <c r="H314" s="61"/>
    </row>
    <row r="315" spans="1:8" ht="15">
      <c r="A315" s="38"/>
      <c r="B315" s="38"/>
      <c r="D315" s="38"/>
      <c r="E315" s="39"/>
      <c r="F315" s="40"/>
      <c r="G315" s="40"/>
      <c r="H315" s="61"/>
    </row>
    <row r="316" spans="1:8" ht="15">
      <c r="A316" s="38"/>
      <c r="B316" s="38"/>
      <c r="D316" s="38"/>
      <c r="E316" s="39"/>
      <c r="F316" s="40"/>
      <c r="G316" s="40"/>
      <c r="H316" s="61"/>
    </row>
    <row r="317" spans="1:8" ht="15">
      <c r="A317" s="38"/>
      <c r="B317" s="38"/>
      <c r="D317" s="38"/>
      <c r="E317" s="39"/>
      <c r="F317" s="40"/>
      <c r="G317" s="40"/>
      <c r="H317" s="61"/>
    </row>
    <row r="318" spans="1:8" ht="15">
      <c r="A318" s="38"/>
      <c r="B318" s="38"/>
      <c r="D318" s="38"/>
      <c r="E318" s="39"/>
      <c r="F318" s="40"/>
      <c r="G318" s="40"/>
      <c r="H318" s="61"/>
    </row>
    <row r="319" spans="1:8" ht="15">
      <c r="A319" s="38"/>
      <c r="B319" s="38"/>
      <c r="D319" s="38"/>
      <c r="E319" s="39"/>
      <c r="F319" s="40"/>
      <c r="G319" s="40"/>
      <c r="H319" s="61"/>
    </row>
    <row r="320" spans="1:8" ht="15">
      <c r="A320" s="38"/>
      <c r="B320" s="38"/>
      <c r="D320" s="38"/>
      <c r="E320" s="39"/>
      <c r="F320" s="40"/>
      <c r="G320" s="40"/>
      <c r="H320" s="61"/>
    </row>
    <row r="321" spans="1:8" ht="15">
      <c r="A321" s="38"/>
      <c r="B321" s="38"/>
      <c r="D321" s="38"/>
      <c r="E321" s="39"/>
      <c r="F321" s="40"/>
      <c r="G321" s="40"/>
      <c r="H321" s="61"/>
    </row>
    <row r="322" spans="1:8" ht="15">
      <c r="A322" s="38"/>
      <c r="B322" s="38"/>
      <c r="D322" s="38"/>
      <c r="E322" s="39"/>
      <c r="F322" s="40"/>
      <c r="G322" s="40"/>
      <c r="H322" s="61"/>
    </row>
    <row r="323" spans="1:8" ht="15">
      <c r="A323" s="38"/>
      <c r="B323" s="38"/>
      <c r="D323" s="38"/>
      <c r="E323" s="39"/>
      <c r="F323" s="40"/>
      <c r="G323" s="40"/>
      <c r="H323" s="61"/>
    </row>
    <row r="324" spans="1:8" ht="15">
      <c r="A324" s="38"/>
      <c r="B324" s="38"/>
      <c r="D324" s="38"/>
      <c r="E324" s="39"/>
      <c r="F324" s="40"/>
      <c r="G324" s="40"/>
      <c r="H324" s="61"/>
    </row>
    <row r="325" spans="1:8" ht="15">
      <c r="A325" s="38"/>
      <c r="B325" s="38"/>
      <c r="D325" s="38"/>
      <c r="E325" s="39"/>
      <c r="F325" s="40"/>
      <c r="G325" s="40"/>
      <c r="H325" s="61"/>
    </row>
    <row r="326" spans="1:8" ht="15">
      <c r="A326" s="38"/>
      <c r="B326" s="38"/>
      <c r="D326" s="38"/>
      <c r="E326" s="39"/>
      <c r="F326" s="40"/>
      <c r="G326" s="40"/>
      <c r="H326" s="61"/>
    </row>
    <row r="327" spans="1:8" ht="15">
      <c r="A327" s="38"/>
      <c r="B327" s="38"/>
      <c r="D327" s="38"/>
      <c r="E327" s="39"/>
      <c r="F327" s="40"/>
      <c r="G327" s="40"/>
      <c r="H327" s="61"/>
    </row>
    <row r="328" spans="1:8" ht="15">
      <c r="A328" s="38"/>
      <c r="B328" s="38"/>
      <c r="D328" s="38"/>
      <c r="E328" s="39"/>
      <c r="F328" s="40"/>
      <c r="G328" s="40"/>
      <c r="H328" s="61"/>
    </row>
    <row r="329" spans="1:8" ht="15">
      <c r="A329" s="38"/>
      <c r="B329" s="38"/>
      <c r="D329" s="38"/>
      <c r="E329" s="39"/>
      <c r="F329" s="40"/>
      <c r="G329" s="40"/>
      <c r="H329" s="61"/>
    </row>
    <row r="330" spans="1:8" ht="15">
      <c r="A330" s="38"/>
      <c r="B330" s="38"/>
      <c r="D330" s="38"/>
      <c r="E330" s="39"/>
      <c r="F330" s="40"/>
      <c r="G330" s="40"/>
      <c r="H330" s="61"/>
    </row>
    <row r="331" spans="1:8" ht="15">
      <c r="A331" s="38"/>
      <c r="B331" s="38"/>
      <c r="D331" s="38"/>
      <c r="E331" s="39"/>
      <c r="F331" s="40"/>
      <c r="G331" s="40"/>
      <c r="H331" s="61"/>
    </row>
    <row r="332" spans="1:8" ht="15">
      <c r="A332" s="38"/>
      <c r="B332" s="38"/>
      <c r="D332" s="38"/>
      <c r="E332" s="39"/>
      <c r="F332" s="40"/>
      <c r="G332" s="40"/>
      <c r="H332" s="61"/>
    </row>
    <row r="333" spans="1:8" ht="15">
      <c r="A333" s="38"/>
      <c r="B333" s="38"/>
      <c r="D333" s="38"/>
      <c r="E333" s="39"/>
      <c r="F333" s="40"/>
      <c r="G333" s="40"/>
      <c r="H333" s="61"/>
    </row>
    <row r="334" spans="1:8" ht="15">
      <c r="A334" s="38"/>
      <c r="B334" s="38"/>
      <c r="D334" s="38"/>
      <c r="E334" s="39"/>
      <c r="F334" s="40"/>
      <c r="G334" s="40"/>
      <c r="H334" s="61"/>
    </row>
    <row r="335" spans="1:8" ht="15">
      <c r="A335" s="38"/>
      <c r="B335" s="38"/>
      <c r="D335" s="38"/>
      <c r="E335" s="39"/>
      <c r="F335" s="40"/>
      <c r="G335" s="40"/>
      <c r="H335" s="61"/>
    </row>
    <row r="336" spans="1:8" ht="15">
      <c r="A336" s="38"/>
      <c r="B336" s="38"/>
      <c r="D336" s="38"/>
      <c r="E336" s="39"/>
      <c r="F336" s="40"/>
      <c r="G336" s="40"/>
      <c r="H336" s="61"/>
    </row>
    <row r="337" spans="1:8" ht="15">
      <c r="A337" s="38"/>
      <c r="B337" s="38"/>
      <c r="D337" s="38"/>
      <c r="E337" s="39"/>
      <c r="F337" s="40"/>
      <c r="G337" s="40"/>
      <c r="H337" s="61"/>
    </row>
    <row r="338" spans="1:8" ht="15">
      <c r="A338" s="38"/>
      <c r="B338" s="38"/>
      <c r="D338" s="38"/>
      <c r="E338" s="39"/>
      <c r="F338" s="40"/>
      <c r="G338" s="40"/>
      <c r="H338" s="61"/>
    </row>
    <row r="339" spans="1:8" ht="15">
      <c r="A339" s="38"/>
      <c r="B339" s="38"/>
      <c r="D339" s="38"/>
      <c r="E339" s="39"/>
      <c r="F339" s="40"/>
      <c r="G339" s="40"/>
      <c r="H339" s="61"/>
    </row>
    <row r="340" spans="1:8" ht="15">
      <c r="A340" s="38"/>
      <c r="B340" s="38"/>
      <c r="D340" s="38"/>
      <c r="E340" s="39"/>
      <c r="F340" s="40"/>
      <c r="G340" s="40"/>
      <c r="H340" s="61"/>
    </row>
    <row r="341" spans="1:8" ht="15">
      <c r="A341" s="38"/>
      <c r="B341" s="38"/>
      <c r="D341" s="38"/>
      <c r="E341" s="39"/>
      <c r="F341" s="40"/>
      <c r="G341" s="40"/>
      <c r="H341" s="61"/>
    </row>
    <row r="342" spans="1:8" ht="15">
      <c r="A342" s="38"/>
      <c r="B342" s="38"/>
      <c r="D342" s="38"/>
      <c r="E342" s="39"/>
      <c r="F342" s="40"/>
      <c r="G342" s="40"/>
      <c r="H342" s="61"/>
    </row>
    <row r="343" spans="1:8" ht="15">
      <c r="A343" s="38"/>
      <c r="B343" s="38"/>
      <c r="D343" s="38"/>
      <c r="E343" s="39"/>
      <c r="F343" s="40"/>
      <c r="G343" s="40"/>
      <c r="H343" s="61"/>
    </row>
    <row r="344" spans="1:8" ht="15">
      <c r="A344" s="38"/>
      <c r="B344" s="38"/>
      <c r="D344" s="38"/>
      <c r="E344" s="39"/>
      <c r="F344" s="40"/>
      <c r="G344" s="40"/>
      <c r="H344" s="61"/>
    </row>
    <row r="345" spans="1:8" ht="15">
      <c r="A345" s="38"/>
      <c r="B345" s="38"/>
      <c r="D345" s="38"/>
      <c r="E345" s="39"/>
      <c r="F345" s="40"/>
      <c r="G345" s="40"/>
      <c r="H345" s="61"/>
    </row>
    <row r="346" spans="1:8" ht="15">
      <c r="A346" s="38"/>
      <c r="B346" s="38"/>
      <c r="D346" s="38"/>
      <c r="E346" s="39"/>
      <c r="F346" s="40"/>
      <c r="G346" s="40"/>
      <c r="H346" s="61"/>
    </row>
    <row r="347" spans="1:8" ht="15">
      <c r="A347" s="38"/>
      <c r="B347" s="38"/>
      <c r="D347" s="38"/>
      <c r="E347" s="39"/>
      <c r="F347" s="40"/>
      <c r="G347" s="40"/>
      <c r="H347" s="61"/>
    </row>
    <row r="348" spans="1:8" ht="15">
      <c r="A348" s="38"/>
      <c r="B348" s="38"/>
      <c r="D348" s="38"/>
      <c r="E348" s="39"/>
      <c r="F348" s="40"/>
      <c r="G348" s="40"/>
      <c r="H348" s="61"/>
    </row>
    <row r="349" spans="1:8" ht="15">
      <c r="A349" s="38"/>
      <c r="B349" s="38"/>
      <c r="D349" s="38"/>
      <c r="E349" s="39"/>
      <c r="F349" s="40"/>
      <c r="G349" s="40"/>
      <c r="H349" s="61"/>
    </row>
    <row r="350" spans="1:8" ht="15">
      <c r="A350" s="38"/>
      <c r="B350" s="38"/>
      <c r="D350" s="38"/>
      <c r="E350" s="39"/>
      <c r="F350" s="40"/>
      <c r="G350" s="40"/>
      <c r="H350" s="61"/>
    </row>
    <row r="351" spans="1:8" ht="15">
      <c r="A351" s="38"/>
      <c r="B351" s="38"/>
      <c r="D351" s="38"/>
      <c r="E351" s="39"/>
      <c r="F351" s="40"/>
      <c r="G351" s="40"/>
      <c r="H351" s="61"/>
    </row>
    <row r="352" spans="1:8" ht="15">
      <c r="A352" s="38"/>
      <c r="B352" s="38"/>
      <c r="D352" s="38"/>
      <c r="E352" s="39"/>
      <c r="F352" s="40"/>
      <c r="G352" s="40"/>
      <c r="H352" s="61"/>
    </row>
    <row r="353" spans="1:8" ht="15">
      <c r="A353" s="38"/>
      <c r="B353" s="38"/>
      <c r="D353" s="38"/>
      <c r="E353" s="39"/>
      <c r="F353" s="40"/>
      <c r="G353" s="40"/>
      <c r="H353" s="61"/>
    </row>
    <row r="354" spans="1:8" ht="15">
      <c r="A354" s="38"/>
      <c r="B354" s="38"/>
      <c r="D354" s="38"/>
      <c r="E354" s="39"/>
      <c r="F354" s="40"/>
      <c r="G354" s="40"/>
      <c r="H354" s="61"/>
    </row>
    <row r="355" spans="1:8" ht="15">
      <c r="A355" s="38"/>
      <c r="B355" s="38"/>
      <c r="D355" s="38"/>
      <c r="E355" s="39"/>
      <c r="F355" s="40"/>
      <c r="G355" s="40"/>
      <c r="H355" s="61"/>
    </row>
    <row r="356" spans="1:8" ht="15">
      <c r="A356" s="38"/>
      <c r="B356" s="38"/>
      <c r="D356" s="38"/>
      <c r="E356" s="39"/>
      <c r="F356" s="40"/>
      <c r="G356" s="40"/>
      <c r="H356" s="61"/>
    </row>
    <row r="357" spans="1:8" ht="15">
      <c r="A357" s="38"/>
      <c r="B357" s="38"/>
      <c r="D357" s="38"/>
      <c r="E357" s="39"/>
      <c r="F357" s="40"/>
      <c r="G357" s="40"/>
      <c r="H357" s="61"/>
    </row>
    <row r="358" spans="1:8" ht="15">
      <c r="A358" s="38"/>
      <c r="B358" s="38"/>
      <c r="D358" s="38"/>
      <c r="E358" s="39"/>
      <c r="F358" s="40"/>
      <c r="G358" s="40"/>
      <c r="H358" s="61"/>
    </row>
    <row r="359" spans="1:8" ht="15">
      <c r="A359" s="38"/>
      <c r="B359" s="38"/>
      <c r="D359" s="38"/>
      <c r="E359" s="39"/>
      <c r="F359" s="40"/>
      <c r="G359" s="40"/>
      <c r="H359" s="61"/>
    </row>
    <row r="360" spans="1:8" ht="15">
      <c r="A360" s="38"/>
      <c r="B360" s="38"/>
      <c r="D360" s="38"/>
      <c r="E360" s="39"/>
      <c r="F360" s="40"/>
      <c r="G360" s="40"/>
      <c r="H360" s="61"/>
    </row>
    <row r="361" spans="1:8" ht="15">
      <c r="A361" s="38"/>
      <c r="B361" s="38"/>
      <c r="D361" s="38"/>
      <c r="E361" s="39"/>
      <c r="F361" s="40"/>
      <c r="G361" s="40"/>
      <c r="H361" s="61"/>
    </row>
    <row r="362" spans="1:8" ht="15">
      <c r="A362" s="38"/>
      <c r="B362" s="38"/>
      <c r="D362" s="38"/>
      <c r="E362" s="39"/>
      <c r="F362" s="40"/>
      <c r="G362" s="40"/>
      <c r="H362" s="61"/>
    </row>
    <row r="363" spans="1:8" ht="15">
      <c r="A363" s="38"/>
      <c r="B363" s="38"/>
      <c r="D363" s="38"/>
      <c r="E363" s="39"/>
      <c r="F363" s="40"/>
      <c r="G363" s="40"/>
      <c r="H363" s="61"/>
    </row>
    <row r="364" spans="1:8" ht="15">
      <c r="A364" s="38"/>
      <c r="B364" s="38"/>
      <c r="D364" s="38"/>
      <c r="E364" s="39"/>
      <c r="F364" s="40"/>
      <c r="G364" s="40"/>
      <c r="H364" s="61"/>
    </row>
    <row r="365" spans="1:8" ht="15">
      <c r="A365" s="38"/>
      <c r="B365" s="38"/>
      <c r="D365" s="38"/>
      <c r="E365" s="39"/>
      <c r="F365" s="40"/>
      <c r="G365" s="40"/>
      <c r="H365" s="61"/>
    </row>
    <row r="366" spans="1:8" ht="15">
      <c r="A366" s="38"/>
      <c r="B366" s="38"/>
      <c r="D366" s="38"/>
      <c r="E366" s="39"/>
      <c r="F366" s="40"/>
      <c r="G366" s="40"/>
      <c r="H366" s="61"/>
    </row>
    <row r="367" spans="1:8" ht="15">
      <c r="A367" s="38"/>
      <c r="B367" s="38"/>
      <c r="D367" s="38"/>
      <c r="E367" s="39"/>
      <c r="F367" s="40"/>
      <c r="G367" s="40"/>
      <c r="H367" s="61"/>
    </row>
    <row r="368" spans="1:8" ht="15">
      <c r="A368" s="38"/>
      <c r="B368" s="38"/>
      <c r="D368" s="38"/>
      <c r="E368" s="39"/>
      <c r="F368" s="40"/>
      <c r="G368" s="40"/>
      <c r="H368" s="61"/>
    </row>
    <row r="369" spans="1:8" ht="15">
      <c r="A369" s="38"/>
      <c r="B369" s="38"/>
      <c r="D369" s="38"/>
      <c r="E369" s="39"/>
      <c r="F369" s="40"/>
      <c r="G369" s="40"/>
      <c r="H369" s="61"/>
    </row>
    <row r="370" spans="1:8" ht="15">
      <c r="A370" s="38"/>
      <c r="B370" s="38"/>
      <c r="D370" s="38"/>
      <c r="E370" s="39"/>
      <c r="F370" s="40"/>
      <c r="G370" s="40"/>
      <c r="H370" s="61"/>
    </row>
    <row r="371" spans="1:8" ht="15">
      <c r="A371" s="38"/>
      <c r="B371" s="38"/>
      <c r="D371" s="38"/>
      <c r="E371" s="39"/>
      <c r="F371" s="40"/>
      <c r="G371" s="40"/>
      <c r="H371" s="61"/>
    </row>
    <row r="372" spans="1:8" ht="15">
      <c r="A372" s="38"/>
      <c r="B372" s="38"/>
      <c r="D372" s="38"/>
      <c r="E372" s="39"/>
      <c r="F372" s="40"/>
      <c r="G372" s="40"/>
      <c r="H372" s="61"/>
    </row>
    <row r="373" spans="1:8" ht="15">
      <c r="A373" s="38"/>
      <c r="B373" s="38"/>
      <c r="D373" s="38"/>
      <c r="E373" s="39"/>
      <c r="F373" s="40"/>
      <c r="G373" s="40"/>
      <c r="H373" s="61"/>
    </row>
    <row r="374" spans="1:8" ht="15">
      <c r="A374" s="38"/>
      <c r="B374" s="38"/>
      <c r="D374" s="38"/>
      <c r="E374" s="39"/>
      <c r="F374" s="40"/>
      <c r="G374" s="40"/>
      <c r="H374" s="61"/>
    </row>
    <row r="375" spans="1:8" ht="15">
      <c r="A375" s="38"/>
      <c r="B375" s="38"/>
      <c r="D375" s="38"/>
      <c r="E375" s="39"/>
      <c r="F375" s="40"/>
      <c r="G375" s="40"/>
      <c r="H375" s="61"/>
    </row>
    <row r="376" spans="1:8" ht="15">
      <c r="A376" s="38"/>
      <c r="B376" s="38"/>
      <c r="D376" s="38"/>
      <c r="E376" s="39"/>
      <c r="F376" s="40"/>
      <c r="G376" s="40"/>
      <c r="H376" s="61"/>
    </row>
    <row r="377" spans="1:8" ht="15">
      <c r="A377" s="38"/>
      <c r="B377" s="38"/>
      <c r="D377" s="38"/>
      <c r="E377" s="39"/>
      <c r="F377" s="40"/>
      <c r="G377" s="40"/>
      <c r="H377" s="61"/>
    </row>
    <row r="378" spans="1:8" ht="15">
      <c r="A378" s="38"/>
      <c r="B378" s="38"/>
      <c r="D378" s="38"/>
      <c r="E378" s="39"/>
      <c r="F378" s="40"/>
      <c r="G378" s="40"/>
      <c r="H378" s="61"/>
    </row>
    <row r="379" spans="1:8" ht="15">
      <c r="A379" s="38"/>
      <c r="B379" s="38"/>
      <c r="D379" s="38"/>
      <c r="E379" s="39"/>
      <c r="F379" s="40"/>
      <c r="G379" s="40"/>
      <c r="H379" s="61"/>
    </row>
    <row r="380" spans="1:8" ht="15">
      <c r="A380" s="38"/>
      <c r="B380" s="38"/>
      <c r="D380" s="38"/>
      <c r="E380" s="39"/>
      <c r="F380" s="40"/>
      <c r="G380" s="40"/>
      <c r="H380" s="61"/>
    </row>
    <row r="381" spans="1:8" ht="15">
      <c r="A381" s="38"/>
      <c r="B381" s="38"/>
      <c r="D381" s="38"/>
      <c r="E381" s="39"/>
      <c r="F381" s="40"/>
      <c r="G381" s="40"/>
      <c r="H381" s="61"/>
    </row>
    <row r="382" spans="1:8" ht="15">
      <c r="A382" s="38"/>
      <c r="B382" s="38"/>
      <c r="D382" s="38"/>
      <c r="E382" s="39"/>
      <c r="F382" s="40"/>
      <c r="G382" s="40"/>
      <c r="H382" s="61"/>
    </row>
    <row r="383" spans="1:8" ht="15">
      <c r="A383" s="38"/>
      <c r="B383" s="38"/>
      <c r="D383" s="38"/>
      <c r="E383" s="39"/>
      <c r="F383" s="40"/>
      <c r="G383" s="40"/>
      <c r="H383" s="61"/>
    </row>
    <row r="384" spans="1:8" ht="15">
      <c r="A384" s="38"/>
      <c r="B384" s="38"/>
      <c r="D384" s="38"/>
      <c r="E384" s="39"/>
      <c r="F384" s="40"/>
      <c r="G384" s="40"/>
      <c r="H384" s="61"/>
    </row>
    <row r="385" spans="1:8" ht="15">
      <c r="A385" s="38"/>
      <c r="B385" s="38"/>
      <c r="D385" s="38"/>
      <c r="E385" s="39"/>
      <c r="F385" s="40"/>
      <c r="G385" s="40"/>
      <c r="H385" s="61"/>
    </row>
    <row r="386" spans="1:8" ht="15">
      <c r="A386" s="38"/>
      <c r="B386" s="38"/>
      <c r="D386" s="38"/>
      <c r="E386" s="39"/>
      <c r="F386" s="40"/>
      <c r="G386" s="40"/>
      <c r="H386" s="61"/>
    </row>
    <row r="387" spans="1:8" ht="15">
      <c r="A387" s="38"/>
      <c r="B387" s="38"/>
      <c r="D387" s="38"/>
      <c r="E387" s="39"/>
      <c r="F387" s="40"/>
      <c r="G387" s="40"/>
      <c r="H387" s="61"/>
    </row>
    <row r="388" spans="1:8" ht="15">
      <c r="A388" s="38"/>
      <c r="B388" s="38"/>
      <c r="D388" s="38"/>
      <c r="E388" s="39"/>
      <c r="F388" s="40"/>
      <c r="G388" s="40"/>
      <c r="H388" s="61"/>
    </row>
    <row r="389" spans="1:8" ht="15">
      <c r="A389" s="38"/>
      <c r="B389" s="38"/>
      <c r="D389" s="38"/>
      <c r="E389" s="39"/>
      <c r="F389" s="40"/>
      <c r="G389" s="40"/>
      <c r="H389" s="61"/>
    </row>
    <row r="390" spans="1:8" ht="15">
      <c r="A390" s="38"/>
      <c r="B390" s="38"/>
      <c r="D390" s="38"/>
      <c r="E390" s="39"/>
      <c r="F390" s="40"/>
      <c r="G390" s="40"/>
      <c r="H390" s="61"/>
    </row>
    <row r="391" spans="1:8" ht="15">
      <c r="A391" s="38"/>
      <c r="B391" s="38"/>
      <c r="D391" s="38"/>
      <c r="E391" s="39"/>
      <c r="F391" s="40"/>
      <c r="G391" s="40"/>
      <c r="H391" s="61"/>
    </row>
    <row r="392" spans="1:8" ht="15">
      <c r="A392" s="38"/>
      <c r="B392" s="38"/>
      <c r="D392" s="38"/>
      <c r="E392" s="39"/>
      <c r="F392" s="40"/>
      <c r="G392" s="40"/>
      <c r="H392" s="61"/>
    </row>
    <row r="393" spans="1:8" ht="15">
      <c r="A393" s="38"/>
      <c r="B393" s="38"/>
      <c r="D393" s="38"/>
      <c r="E393" s="39"/>
      <c r="F393" s="40"/>
      <c r="G393" s="40"/>
      <c r="H393" s="61"/>
    </row>
    <row r="394" spans="1:8" ht="15">
      <c r="A394" s="38"/>
      <c r="B394" s="38"/>
      <c r="D394" s="38"/>
      <c r="E394" s="39"/>
      <c r="F394" s="40"/>
      <c r="G394" s="40"/>
      <c r="H394" s="61"/>
    </row>
    <row r="395" spans="1:8" ht="15">
      <c r="A395" s="38"/>
      <c r="B395" s="38"/>
      <c r="D395" s="38"/>
      <c r="E395" s="39"/>
      <c r="F395" s="40"/>
      <c r="G395" s="40"/>
      <c r="H395" s="61"/>
    </row>
    <row r="396" spans="1:8" ht="15">
      <c r="A396" s="38"/>
      <c r="B396" s="38"/>
      <c r="D396" s="38"/>
      <c r="E396" s="39"/>
      <c r="F396" s="40"/>
      <c r="G396" s="40"/>
      <c r="H396" s="61"/>
    </row>
    <row r="397" spans="1:8" ht="15">
      <c r="A397" s="38"/>
      <c r="B397" s="38"/>
      <c r="D397" s="38"/>
      <c r="E397" s="39"/>
      <c r="F397" s="40"/>
      <c r="G397" s="40"/>
      <c r="H397" s="61"/>
    </row>
    <row r="398" spans="1:8" ht="15">
      <c r="A398" s="38"/>
      <c r="B398" s="38"/>
      <c r="D398" s="38"/>
      <c r="E398" s="39"/>
      <c r="F398" s="40"/>
      <c r="G398" s="40"/>
      <c r="H398" s="61"/>
    </row>
    <row r="399" spans="1:8" ht="15">
      <c r="A399" s="38"/>
      <c r="B399" s="38"/>
      <c r="D399" s="38"/>
      <c r="E399" s="39"/>
      <c r="F399" s="40"/>
      <c r="G399" s="40"/>
      <c r="H399" s="61"/>
    </row>
    <row r="400" spans="1:8" ht="15">
      <c r="A400" s="38"/>
      <c r="B400" s="38"/>
      <c r="D400" s="38"/>
      <c r="E400" s="39"/>
      <c r="F400" s="40"/>
      <c r="G400" s="40"/>
      <c r="H400" s="61"/>
    </row>
    <row r="401" spans="1:8" ht="15">
      <c r="A401" s="38"/>
      <c r="B401" s="38"/>
      <c r="D401" s="38"/>
      <c r="E401" s="39"/>
      <c r="F401" s="40"/>
      <c r="G401" s="40"/>
      <c r="H401" s="61"/>
    </row>
    <row r="402" spans="1:8" ht="15">
      <c r="A402" s="38"/>
      <c r="B402" s="38"/>
      <c r="D402" s="38"/>
      <c r="E402" s="39"/>
      <c r="F402" s="40"/>
      <c r="G402" s="40"/>
      <c r="H402" s="61"/>
    </row>
    <row r="403" spans="1:8" ht="15">
      <c r="A403" s="38"/>
      <c r="B403" s="38"/>
      <c r="D403" s="38"/>
      <c r="E403" s="39"/>
      <c r="F403" s="40"/>
      <c r="G403" s="40"/>
      <c r="H403" s="61"/>
    </row>
    <row r="404" spans="1:8" ht="15">
      <c r="A404" s="38"/>
      <c r="B404" s="38"/>
      <c r="D404" s="38"/>
      <c r="E404" s="39"/>
      <c r="F404" s="40"/>
      <c r="G404" s="40"/>
      <c r="H404" s="61"/>
    </row>
    <row r="405" spans="1:8" ht="15">
      <c r="A405" s="38"/>
      <c r="B405" s="38"/>
      <c r="D405" s="38"/>
      <c r="E405" s="39"/>
      <c r="F405" s="40"/>
      <c r="G405" s="40"/>
      <c r="H405" s="61"/>
    </row>
    <row r="406" spans="1:8" ht="15">
      <c r="A406" s="38"/>
      <c r="B406" s="38"/>
      <c r="D406" s="38"/>
      <c r="E406" s="39"/>
      <c r="F406" s="40"/>
      <c r="G406" s="40"/>
      <c r="H406" s="61"/>
    </row>
    <row r="407" spans="1:8" ht="15">
      <c r="A407" s="38"/>
      <c r="B407" s="38"/>
      <c r="D407" s="38"/>
      <c r="E407" s="39"/>
      <c r="F407" s="40"/>
      <c r="G407" s="40"/>
      <c r="H407" s="61"/>
    </row>
    <row r="408" spans="1:8" ht="15">
      <c r="A408" s="38"/>
      <c r="B408" s="38"/>
      <c r="D408" s="38"/>
      <c r="E408" s="39"/>
      <c r="F408" s="40"/>
      <c r="G408" s="40"/>
      <c r="H408" s="61"/>
    </row>
    <row r="409" spans="1:8" ht="15">
      <c r="A409" s="38"/>
      <c r="B409" s="38"/>
      <c r="D409" s="38"/>
      <c r="E409" s="39"/>
      <c r="F409" s="40"/>
      <c r="G409" s="40"/>
      <c r="H409" s="61"/>
    </row>
    <row r="410" spans="1:8" ht="15">
      <c r="A410" s="38"/>
      <c r="B410" s="38"/>
      <c r="D410" s="38"/>
      <c r="E410" s="39"/>
      <c r="F410" s="40"/>
      <c r="G410" s="40"/>
      <c r="H410" s="61"/>
    </row>
    <row r="411" spans="1:8" ht="15">
      <c r="A411" s="38"/>
      <c r="B411" s="38"/>
      <c r="D411" s="38"/>
      <c r="E411" s="39"/>
      <c r="F411" s="40"/>
      <c r="G411" s="40"/>
      <c r="H411" s="61"/>
    </row>
    <row r="412" spans="1:8" ht="15">
      <c r="A412" s="38"/>
      <c r="B412" s="38"/>
      <c r="D412" s="38"/>
      <c r="E412" s="39"/>
      <c r="F412" s="40"/>
      <c r="G412" s="40"/>
      <c r="H412" s="61"/>
    </row>
    <row r="413" spans="1:8" ht="15">
      <c r="A413" s="38"/>
      <c r="B413" s="38"/>
      <c r="D413" s="38"/>
      <c r="E413" s="39"/>
      <c r="F413" s="40"/>
      <c r="G413" s="40"/>
      <c r="H413" s="61"/>
    </row>
    <row r="414" spans="1:8" ht="15">
      <c r="A414" s="38"/>
      <c r="B414" s="38"/>
      <c r="D414" s="38"/>
      <c r="E414" s="39"/>
      <c r="F414" s="40"/>
      <c r="G414" s="40"/>
      <c r="H414" s="61"/>
    </row>
    <row r="415" spans="1:8" ht="15">
      <c r="A415" s="38"/>
      <c r="B415" s="38"/>
      <c r="D415" s="38"/>
      <c r="E415" s="39"/>
      <c r="F415" s="40"/>
      <c r="G415" s="40"/>
      <c r="H415" s="61"/>
    </row>
    <row r="416" spans="1:8" ht="15">
      <c r="A416" s="38"/>
      <c r="B416" s="38"/>
      <c r="D416" s="38"/>
      <c r="E416" s="39"/>
      <c r="F416" s="40"/>
      <c r="G416" s="40"/>
      <c r="H416" s="61"/>
    </row>
    <row r="417" spans="1:8" ht="15">
      <c r="A417" s="38"/>
      <c r="B417" s="38"/>
      <c r="D417" s="38"/>
      <c r="E417" s="39"/>
      <c r="F417" s="40"/>
      <c r="G417" s="40"/>
      <c r="H417" s="61"/>
    </row>
    <row r="418" spans="1:8" ht="15">
      <c r="A418" s="38"/>
      <c r="B418" s="38"/>
      <c r="D418" s="38"/>
      <c r="E418" s="39"/>
      <c r="F418" s="40"/>
      <c r="G418" s="40"/>
      <c r="H418" s="61"/>
    </row>
    <row r="419" spans="1:8" ht="15">
      <c r="A419" s="38"/>
      <c r="B419" s="38"/>
      <c r="D419" s="38"/>
      <c r="E419" s="39"/>
      <c r="F419" s="40"/>
      <c r="G419" s="40"/>
      <c r="H419" s="61"/>
    </row>
    <row r="420" spans="1:8" ht="15">
      <c r="A420" s="38"/>
      <c r="B420" s="38"/>
      <c r="D420" s="38"/>
      <c r="E420" s="39"/>
      <c r="F420" s="40"/>
      <c r="G420" s="40"/>
      <c r="H420" s="61"/>
    </row>
    <row r="421" spans="1:8" ht="15">
      <c r="A421" s="38"/>
      <c r="B421" s="38"/>
      <c r="D421" s="38"/>
      <c r="E421" s="39"/>
      <c r="F421" s="40"/>
      <c r="G421" s="40"/>
      <c r="H421" s="61"/>
    </row>
    <row r="422" spans="1:8" ht="15">
      <c r="A422" s="38"/>
      <c r="B422" s="38"/>
      <c r="D422" s="38"/>
      <c r="E422" s="39"/>
      <c r="F422" s="40"/>
      <c r="G422" s="40"/>
      <c r="H422" s="61"/>
    </row>
    <row r="423" spans="1:8" ht="15">
      <c r="A423" s="38"/>
      <c r="B423" s="38"/>
      <c r="D423" s="38"/>
      <c r="E423" s="39"/>
      <c r="F423" s="40"/>
      <c r="G423" s="40"/>
      <c r="H423" s="61"/>
    </row>
    <row r="424" spans="1:8" ht="15">
      <c r="A424" s="38"/>
      <c r="B424" s="38"/>
      <c r="D424" s="38"/>
      <c r="E424" s="39"/>
      <c r="F424" s="40"/>
      <c r="G424" s="40"/>
      <c r="H424" s="61"/>
    </row>
    <row r="425" spans="1:8" ht="15">
      <c r="A425" s="38"/>
      <c r="B425" s="38"/>
      <c r="D425" s="38"/>
      <c r="E425" s="39"/>
      <c r="F425" s="40"/>
      <c r="G425" s="40"/>
      <c r="H425" s="61"/>
    </row>
    <row r="426" spans="1:8" ht="15">
      <c r="A426" s="38"/>
      <c r="B426" s="38"/>
      <c r="D426" s="38"/>
      <c r="E426" s="39"/>
      <c r="F426" s="40"/>
      <c r="G426" s="40"/>
      <c r="H426" s="61"/>
    </row>
    <row r="427" spans="1:8" ht="15">
      <c r="A427" s="38"/>
      <c r="B427" s="38"/>
      <c r="D427" s="38"/>
      <c r="E427" s="39"/>
      <c r="F427" s="40"/>
      <c r="G427" s="40"/>
      <c r="H427" s="61"/>
    </row>
    <row r="428" spans="1:8" ht="15">
      <c r="A428" s="38"/>
      <c r="B428" s="38"/>
      <c r="D428" s="38"/>
      <c r="E428" s="39"/>
      <c r="F428" s="40"/>
      <c r="G428" s="40"/>
      <c r="H428" s="61"/>
    </row>
    <row r="429" spans="1:8" ht="15">
      <c r="A429" s="38"/>
      <c r="B429" s="38"/>
      <c r="D429" s="38"/>
      <c r="E429" s="39"/>
      <c r="F429" s="40"/>
      <c r="G429" s="40"/>
      <c r="H429" s="61"/>
    </row>
    <row r="430" spans="1:8" ht="15">
      <c r="A430" s="38"/>
      <c r="B430" s="38"/>
      <c r="D430" s="38"/>
      <c r="E430" s="39"/>
      <c r="F430" s="40"/>
      <c r="G430" s="40"/>
      <c r="H430" s="61"/>
    </row>
    <row r="431" spans="1:8" ht="15">
      <c r="A431" s="38"/>
      <c r="B431" s="38"/>
      <c r="D431" s="38"/>
      <c r="E431" s="39"/>
      <c r="F431" s="40"/>
      <c r="G431" s="40"/>
      <c r="H431" s="61"/>
    </row>
    <row r="432" spans="1:8" ht="15">
      <c r="A432" s="38"/>
      <c r="B432" s="38"/>
      <c r="D432" s="38"/>
      <c r="E432" s="39"/>
      <c r="F432" s="40"/>
      <c r="G432" s="40"/>
      <c r="H432" s="61"/>
    </row>
    <row r="433" spans="1:8" ht="15">
      <c r="A433" s="38"/>
      <c r="B433" s="38"/>
      <c r="D433" s="38"/>
      <c r="E433" s="39"/>
      <c r="F433" s="40"/>
      <c r="G433" s="40"/>
      <c r="H433" s="61"/>
    </row>
    <row r="434" spans="1:8" ht="15">
      <c r="A434" s="38"/>
      <c r="B434" s="38"/>
      <c r="D434" s="38"/>
      <c r="E434" s="39"/>
      <c r="F434" s="40"/>
      <c r="G434" s="40"/>
      <c r="H434" s="61"/>
    </row>
    <row r="435" spans="1:8" ht="15">
      <c r="A435" s="38"/>
      <c r="B435" s="38"/>
      <c r="D435" s="38"/>
      <c r="E435" s="39"/>
      <c r="F435" s="40"/>
      <c r="G435" s="40"/>
      <c r="H435" s="61"/>
    </row>
    <row r="436" spans="1:8" ht="15">
      <c r="A436" s="38"/>
      <c r="B436" s="38"/>
      <c r="D436" s="38"/>
      <c r="E436" s="39"/>
      <c r="F436" s="40"/>
      <c r="G436" s="40"/>
      <c r="H436" s="61"/>
    </row>
    <row r="437" spans="1:8" ht="15">
      <c r="A437" s="38"/>
      <c r="B437" s="38"/>
      <c r="D437" s="38"/>
      <c r="E437" s="39"/>
      <c r="F437" s="40"/>
      <c r="G437" s="40"/>
      <c r="H437" s="61"/>
    </row>
    <row r="438" spans="1:8" ht="15">
      <c r="A438" s="38"/>
      <c r="B438" s="38"/>
      <c r="D438" s="38"/>
      <c r="E438" s="39"/>
      <c r="F438" s="40"/>
      <c r="G438" s="40"/>
      <c r="H438" s="61"/>
    </row>
    <row r="439" spans="1:8" ht="15">
      <c r="A439" s="38"/>
      <c r="B439" s="38"/>
      <c r="D439" s="38"/>
      <c r="E439" s="39"/>
      <c r="F439" s="40"/>
      <c r="G439" s="40"/>
      <c r="H439" s="61"/>
    </row>
    <row r="440" spans="1:8" ht="15">
      <c r="A440" s="38"/>
      <c r="B440" s="38"/>
      <c r="D440" s="38"/>
      <c r="E440" s="39"/>
      <c r="F440" s="40"/>
      <c r="G440" s="40"/>
      <c r="H440" s="61"/>
    </row>
    <row r="441" spans="1:8" ht="15">
      <c r="A441" s="38"/>
      <c r="B441" s="38"/>
      <c r="D441" s="38"/>
      <c r="E441" s="39"/>
      <c r="F441" s="40"/>
      <c r="G441" s="40"/>
      <c r="H441" s="61"/>
    </row>
    <row r="442" spans="1:8" ht="15">
      <c r="A442" s="38"/>
      <c r="B442" s="38"/>
      <c r="D442" s="38"/>
      <c r="E442" s="39"/>
      <c r="F442" s="40"/>
      <c r="G442" s="40"/>
      <c r="H442" s="61"/>
    </row>
    <row r="443" spans="1:8" ht="15">
      <c r="A443" s="38"/>
      <c r="B443" s="38"/>
      <c r="D443" s="38"/>
      <c r="E443" s="39"/>
      <c r="F443" s="40"/>
      <c r="G443" s="40"/>
      <c r="H443" s="61"/>
    </row>
    <row r="444" spans="1:8" ht="15">
      <c r="A444" s="38"/>
      <c r="B444" s="38"/>
      <c r="D444" s="38"/>
      <c r="E444" s="39"/>
      <c r="F444" s="40"/>
      <c r="G444" s="40"/>
      <c r="H444" s="61"/>
    </row>
    <row r="445" spans="1:8" ht="15">
      <c r="A445" s="38"/>
      <c r="B445" s="38"/>
      <c r="D445" s="38"/>
      <c r="E445" s="39"/>
      <c r="F445" s="40"/>
      <c r="G445" s="40"/>
      <c r="H445" s="61"/>
    </row>
    <row r="446" spans="1:8" ht="15">
      <c r="A446" s="38"/>
      <c r="B446" s="38"/>
      <c r="D446" s="38"/>
      <c r="E446" s="39"/>
      <c r="F446" s="40"/>
      <c r="G446" s="40"/>
      <c r="H446" s="61"/>
    </row>
    <row r="447" spans="1:8" ht="15">
      <c r="A447" s="38"/>
      <c r="B447" s="38"/>
      <c r="D447" s="38"/>
      <c r="E447" s="39"/>
      <c r="F447" s="40"/>
      <c r="G447" s="40"/>
      <c r="H447" s="61"/>
    </row>
    <row r="448" spans="1:8" ht="15">
      <c r="A448" s="38"/>
      <c r="B448" s="38"/>
      <c r="D448" s="38"/>
      <c r="E448" s="39"/>
      <c r="F448" s="40"/>
      <c r="G448" s="40"/>
      <c r="H448" s="61"/>
    </row>
    <row r="449" spans="1:8" ht="15">
      <c r="A449" s="38"/>
      <c r="B449" s="38"/>
      <c r="D449" s="38"/>
      <c r="E449" s="39"/>
      <c r="F449" s="40"/>
      <c r="G449" s="40"/>
      <c r="H449" s="61"/>
    </row>
    <row r="450" spans="1:8" ht="15">
      <c r="A450" s="38"/>
      <c r="B450" s="38"/>
      <c r="D450" s="38"/>
      <c r="E450" s="39"/>
      <c r="F450" s="40"/>
      <c r="G450" s="40"/>
      <c r="H450" s="61"/>
    </row>
    <row r="451" spans="1:8" ht="15">
      <c r="A451" s="38"/>
      <c r="B451" s="38"/>
      <c r="D451" s="38"/>
      <c r="E451" s="39"/>
      <c r="F451" s="40"/>
      <c r="G451" s="40"/>
      <c r="H451" s="61"/>
    </row>
    <row r="452" spans="1:8" ht="15">
      <c r="A452" s="38"/>
      <c r="B452" s="38"/>
      <c r="D452" s="38"/>
      <c r="E452" s="39"/>
      <c r="F452" s="40"/>
      <c r="G452" s="40"/>
      <c r="H452" s="61"/>
    </row>
    <row r="453" spans="1:8" ht="15">
      <c r="A453" s="38"/>
      <c r="B453" s="38"/>
      <c r="D453" s="38"/>
      <c r="E453" s="39"/>
      <c r="F453" s="40"/>
      <c r="G453" s="40"/>
      <c r="H453" s="61"/>
    </row>
    <row r="454" spans="1:8" ht="15">
      <c r="A454" s="38"/>
      <c r="B454" s="38"/>
      <c r="D454" s="38"/>
      <c r="E454" s="39"/>
      <c r="F454" s="40"/>
      <c r="G454" s="40"/>
      <c r="H454" s="61"/>
    </row>
    <row r="455" spans="1:8" ht="15">
      <c r="A455" s="38"/>
      <c r="B455" s="38"/>
      <c r="D455" s="38"/>
      <c r="E455" s="39"/>
      <c r="F455" s="40"/>
      <c r="G455" s="40"/>
      <c r="H455" s="61"/>
    </row>
    <row r="456" spans="1:8" ht="15">
      <c r="A456" s="38"/>
      <c r="B456" s="38"/>
      <c r="D456" s="38"/>
      <c r="E456" s="39"/>
      <c r="F456" s="40"/>
      <c r="G456" s="40"/>
      <c r="H456" s="61"/>
    </row>
    <row r="457" spans="1:8" ht="15">
      <c r="A457" s="38"/>
      <c r="B457" s="38"/>
      <c r="D457" s="38"/>
      <c r="E457" s="39"/>
      <c r="F457" s="40"/>
      <c r="G457" s="40"/>
      <c r="H457" s="61"/>
    </row>
    <row r="458" spans="1:8" ht="15">
      <c r="A458" s="38"/>
      <c r="B458" s="38"/>
      <c r="D458" s="38"/>
      <c r="E458" s="39"/>
      <c r="F458" s="40"/>
      <c r="G458" s="40"/>
      <c r="H458" s="61"/>
    </row>
    <row r="459" spans="1:8" ht="15">
      <c r="A459" s="38"/>
      <c r="B459" s="38"/>
      <c r="D459" s="38"/>
      <c r="E459" s="39"/>
      <c r="F459" s="40"/>
      <c r="G459" s="40"/>
      <c r="H459" s="61"/>
    </row>
    <row r="460" spans="1:8" ht="15">
      <c r="A460" s="38"/>
      <c r="B460" s="38"/>
      <c r="D460" s="38"/>
      <c r="E460" s="39"/>
      <c r="F460" s="40"/>
      <c r="G460" s="40"/>
      <c r="H460" s="61"/>
    </row>
    <row r="461" spans="1:8" ht="15">
      <c r="A461" s="38"/>
      <c r="B461" s="38"/>
      <c r="D461" s="38"/>
      <c r="E461" s="39"/>
      <c r="F461" s="40"/>
      <c r="G461" s="40"/>
      <c r="H461" s="61"/>
    </row>
    <row r="462" spans="1:8" ht="15">
      <c r="A462" s="38"/>
      <c r="B462" s="38"/>
      <c r="D462" s="38"/>
      <c r="E462" s="39"/>
      <c r="F462" s="40"/>
      <c r="G462" s="40"/>
      <c r="H462" s="61"/>
    </row>
    <row r="463" spans="1:8" ht="15">
      <c r="A463" s="38"/>
      <c r="B463" s="38"/>
      <c r="D463" s="38"/>
      <c r="E463" s="39"/>
      <c r="F463" s="40"/>
      <c r="G463" s="40"/>
      <c r="H463" s="61"/>
    </row>
    <row r="464" spans="1:8" ht="15">
      <c r="A464" s="38"/>
      <c r="B464" s="38"/>
      <c r="D464" s="38"/>
      <c r="E464" s="39"/>
      <c r="F464" s="40"/>
      <c r="G464" s="40"/>
      <c r="H464" s="61"/>
    </row>
    <row r="465" spans="1:8" ht="15">
      <c r="A465" s="38"/>
      <c r="B465" s="38"/>
      <c r="D465" s="38"/>
      <c r="E465" s="39"/>
      <c r="F465" s="40"/>
      <c r="G465" s="40"/>
      <c r="H465" s="61"/>
    </row>
    <row r="466" spans="1:8" ht="15">
      <c r="A466" s="38"/>
      <c r="B466" s="38"/>
      <c r="D466" s="38"/>
      <c r="E466" s="39"/>
      <c r="F466" s="40"/>
      <c r="G466" s="40"/>
      <c r="H466" s="61"/>
    </row>
    <row r="467" spans="1:8" ht="15">
      <c r="A467" s="38"/>
      <c r="B467" s="38"/>
      <c r="D467" s="38"/>
      <c r="E467" s="39"/>
      <c r="F467" s="40"/>
      <c r="G467" s="40"/>
      <c r="H467" s="61"/>
    </row>
    <row r="468" spans="1:8" ht="15">
      <c r="A468" s="38"/>
      <c r="B468" s="38"/>
      <c r="D468" s="38"/>
      <c r="E468" s="39"/>
      <c r="F468" s="40"/>
      <c r="G468" s="40"/>
      <c r="H468" s="61"/>
    </row>
    <row r="469" spans="1:8" ht="15">
      <c r="A469" s="38"/>
      <c r="B469" s="38"/>
      <c r="D469" s="38"/>
      <c r="E469" s="39"/>
      <c r="F469" s="40"/>
      <c r="G469" s="40"/>
      <c r="H469" s="61"/>
    </row>
    <row r="470" spans="1:8" ht="15">
      <c r="A470" s="38"/>
      <c r="B470" s="38"/>
      <c r="D470" s="38"/>
      <c r="E470" s="39"/>
      <c r="F470" s="40"/>
      <c r="G470" s="40"/>
      <c r="H470" s="61"/>
    </row>
    <row r="471" spans="1:8" ht="15">
      <c r="A471" s="38"/>
      <c r="B471" s="38"/>
      <c r="D471" s="38"/>
      <c r="E471" s="39"/>
      <c r="F471" s="40"/>
      <c r="G471" s="40"/>
      <c r="H471" s="61"/>
    </row>
    <row r="472" spans="1:8" ht="15">
      <c r="A472" s="38"/>
      <c r="B472" s="38"/>
      <c r="D472" s="38"/>
      <c r="E472" s="39"/>
      <c r="F472" s="40"/>
      <c r="G472" s="40"/>
      <c r="H472" s="61"/>
    </row>
    <row r="473" spans="1:8" ht="15">
      <c r="A473" s="38"/>
      <c r="B473" s="38"/>
      <c r="D473" s="38"/>
      <c r="E473" s="39"/>
      <c r="F473" s="40"/>
      <c r="G473" s="40"/>
      <c r="H473" s="61"/>
    </row>
    <row r="474" spans="1:8" ht="15">
      <c r="A474" s="38"/>
      <c r="B474" s="38"/>
      <c r="D474" s="38"/>
      <c r="E474" s="39"/>
      <c r="F474" s="40"/>
      <c r="G474" s="40"/>
      <c r="H474" s="61"/>
    </row>
    <row r="475" spans="1:8" ht="15">
      <c r="A475" s="38"/>
      <c r="B475" s="38"/>
      <c r="D475" s="38"/>
      <c r="E475" s="39"/>
      <c r="F475" s="40"/>
      <c r="G475" s="40"/>
      <c r="H475" s="61"/>
    </row>
    <row r="476" spans="1:8" ht="15">
      <c r="A476" s="38"/>
      <c r="B476" s="38"/>
      <c r="D476" s="38"/>
      <c r="E476" s="39"/>
      <c r="F476" s="40"/>
      <c r="G476" s="40"/>
      <c r="H476" s="61"/>
    </row>
    <row r="477" spans="1:8" ht="15">
      <c r="A477" s="38"/>
      <c r="B477" s="38"/>
      <c r="D477" s="38"/>
      <c r="E477" s="39"/>
      <c r="F477" s="40"/>
      <c r="G477" s="40"/>
      <c r="H477" s="61"/>
    </row>
    <row r="478" spans="1:8" ht="15">
      <c r="A478" s="38"/>
      <c r="B478" s="38"/>
      <c r="D478" s="38"/>
      <c r="E478" s="39"/>
      <c r="F478" s="40"/>
      <c r="G478" s="40"/>
      <c r="H478" s="61"/>
    </row>
    <row r="479" spans="1:8" ht="15">
      <c r="A479" s="38"/>
      <c r="B479" s="38"/>
      <c r="D479" s="38"/>
      <c r="E479" s="39"/>
      <c r="F479" s="40"/>
      <c r="G479" s="40"/>
      <c r="H479" s="61"/>
    </row>
    <row r="480" spans="1:8" ht="15">
      <c r="A480" s="38"/>
      <c r="B480" s="38"/>
      <c r="D480" s="38"/>
      <c r="E480" s="39"/>
      <c r="F480" s="40"/>
      <c r="G480" s="40"/>
      <c r="H480" s="61"/>
    </row>
    <row r="481" spans="1:8" ht="15">
      <c r="A481" s="38"/>
      <c r="B481" s="38"/>
      <c r="D481" s="38"/>
      <c r="E481" s="39"/>
      <c r="F481" s="40"/>
      <c r="G481" s="40"/>
      <c r="H481" s="61"/>
    </row>
    <row r="482" spans="1:8" ht="15">
      <c r="A482" s="38"/>
      <c r="B482" s="38"/>
      <c r="D482" s="38"/>
      <c r="E482" s="39"/>
      <c r="F482" s="40"/>
      <c r="G482" s="40"/>
      <c r="H482" s="61"/>
    </row>
    <row r="483" spans="1:8" ht="15">
      <c r="A483" s="38"/>
      <c r="B483" s="38"/>
      <c r="D483" s="38"/>
      <c r="E483" s="39"/>
      <c r="F483" s="40"/>
      <c r="G483" s="40"/>
      <c r="H483" s="61"/>
    </row>
    <row r="484" spans="1:8" ht="15">
      <c r="A484" s="38"/>
      <c r="B484" s="38"/>
      <c r="D484" s="38"/>
      <c r="E484" s="39"/>
      <c r="F484" s="40"/>
      <c r="G484" s="40"/>
      <c r="H484" s="61"/>
    </row>
    <row r="485" spans="1:8" ht="15">
      <c r="A485" s="38"/>
      <c r="B485" s="38"/>
      <c r="D485" s="38"/>
      <c r="E485" s="39"/>
      <c r="F485" s="40"/>
      <c r="G485" s="40"/>
      <c r="H485" s="61"/>
    </row>
    <row r="486" spans="1:8" ht="15">
      <c r="A486" s="38"/>
      <c r="B486" s="38"/>
      <c r="D486" s="38"/>
      <c r="E486" s="39"/>
      <c r="F486" s="40"/>
      <c r="G486" s="40"/>
      <c r="H486" s="61"/>
    </row>
    <row r="487" spans="1:8" ht="15">
      <c r="A487" s="38"/>
      <c r="B487" s="38"/>
      <c r="D487" s="38"/>
      <c r="E487" s="39"/>
      <c r="F487" s="40"/>
      <c r="G487" s="40"/>
      <c r="H487" s="61"/>
    </row>
    <row r="488" spans="1:8" ht="15">
      <c r="A488" s="38"/>
      <c r="B488" s="38"/>
      <c r="D488" s="38"/>
      <c r="E488" s="39"/>
      <c r="F488" s="40"/>
      <c r="G488" s="40"/>
      <c r="H488" s="61"/>
    </row>
    <row r="489" spans="1:8" ht="15">
      <c r="A489" s="38"/>
      <c r="B489" s="38"/>
      <c r="D489" s="38"/>
      <c r="E489" s="39"/>
      <c r="F489" s="40"/>
      <c r="G489" s="40"/>
      <c r="H489" s="61"/>
    </row>
    <row r="490" spans="1:8" ht="15">
      <c r="A490" s="38"/>
      <c r="B490" s="38"/>
      <c r="D490" s="38"/>
      <c r="E490" s="39"/>
      <c r="F490" s="40"/>
      <c r="G490" s="40"/>
      <c r="H490" s="61"/>
    </row>
    <row r="491" spans="1:8" ht="15">
      <c r="A491" s="38"/>
      <c r="B491" s="38"/>
      <c r="D491" s="38"/>
      <c r="E491" s="39"/>
      <c r="F491" s="40"/>
      <c r="G491" s="40"/>
      <c r="H491" s="61"/>
    </row>
    <row r="492" spans="1:8" ht="15">
      <c r="A492" s="38"/>
      <c r="B492" s="38"/>
      <c r="D492" s="38"/>
      <c r="E492" s="39"/>
      <c r="F492" s="40"/>
      <c r="G492" s="40"/>
      <c r="H492" s="61"/>
    </row>
    <row r="493" spans="1:8" ht="15">
      <c r="A493" s="38"/>
      <c r="B493" s="38"/>
      <c r="D493" s="38"/>
      <c r="E493" s="39"/>
      <c r="F493" s="40"/>
      <c r="G493" s="40"/>
      <c r="H493" s="61"/>
    </row>
    <row r="494" spans="1:8" ht="15">
      <c r="A494" s="38"/>
      <c r="B494" s="38"/>
      <c r="D494" s="38"/>
      <c r="E494" s="39"/>
      <c r="F494" s="40"/>
      <c r="G494" s="40"/>
      <c r="H494" s="61"/>
    </row>
    <row r="495" spans="1:8" ht="15">
      <c r="A495" s="38"/>
      <c r="B495" s="38"/>
      <c r="D495" s="38"/>
      <c r="E495" s="39"/>
      <c r="F495" s="40"/>
      <c r="G495" s="40"/>
      <c r="H495" s="61"/>
    </row>
    <row r="496" spans="1:8" ht="15">
      <c r="A496" s="38"/>
      <c r="B496" s="38"/>
      <c r="D496" s="38"/>
      <c r="E496" s="39"/>
      <c r="F496" s="40"/>
      <c r="G496" s="40"/>
      <c r="H496" s="61"/>
    </row>
    <row r="497" spans="1:8" ht="15">
      <c r="A497" s="38"/>
      <c r="B497" s="38"/>
      <c r="D497" s="38"/>
      <c r="E497" s="39"/>
      <c r="F497" s="40"/>
      <c r="G497" s="40"/>
      <c r="H497" s="61"/>
    </row>
    <row r="498" spans="1:8" ht="15">
      <c r="A498" s="38"/>
      <c r="B498" s="38"/>
      <c r="D498" s="38"/>
      <c r="E498" s="39"/>
      <c r="F498" s="40"/>
      <c r="G498" s="40"/>
      <c r="H498" s="61"/>
    </row>
    <row r="499" spans="1:8" ht="15">
      <c r="A499" s="38"/>
      <c r="B499" s="38"/>
      <c r="D499" s="38"/>
      <c r="E499" s="39"/>
      <c r="F499" s="40"/>
      <c r="G499" s="40"/>
      <c r="H499" s="61"/>
    </row>
    <row r="500" spans="1:8" ht="15">
      <c r="A500" s="38"/>
      <c r="B500" s="38"/>
      <c r="D500" s="38"/>
      <c r="E500" s="39"/>
      <c r="F500" s="40"/>
      <c r="G500" s="40"/>
      <c r="H500" s="61"/>
    </row>
    <row r="501" spans="1:8" ht="15">
      <c r="A501" s="38"/>
      <c r="B501" s="38"/>
      <c r="D501" s="38"/>
      <c r="E501" s="39"/>
      <c r="F501" s="40"/>
      <c r="G501" s="40"/>
      <c r="H501" s="61"/>
    </row>
    <row r="502" spans="1:8" ht="15">
      <c r="A502" s="38"/>
      <c r="B502" s="38"/>
      <c r="D502" s="38"/>
      <c r="E502" s="39"/>
      <c r="F502" s="40"/>
      <c r="G502" s="40"/>
      <c r="H502" s="61"/>
    </row>
    <row r="503" spans="1:8" ht="15">
      <c r="A503" s="38"/>
      <c r="B503" s="38"/>
      <c r="D503" s="38"/>
      <c r="E503" s="39"/>
      <c r="F503" s="40"/>
      <c r="G503" s="40"/>
      <c r="H503" s="61"/>
    </row>
    <row r="504" spans="1:8" ht="15">
      <c r="A504" s="38"/>
      <c r="B504" s="38"/>
      <c r="D504" s="38"/>
      <c r="E504" s="39"/>
      <c r="F504" s="40"/>
      <c r="G504" s="40"/>
      <c r="H504" s="61"/>
    </row>
    <row r="505" spans="1:8" ht="15">
      <c r="A505" s="38"/>
      <c r="B505" s="38"/>
      <c r="D505" s="38"/>
      <c r="E505" s="39"/>
      <c r="F505" s="40"/>
      <c r="G505" s="40"/>
      <c r="H505" s="61"/>
    </row>
    <row r="506" spans="1:8" ht="15">
      <c r="A506" s="38"/>
      <c r="B506" s="38"/>
      <c r="D506" s="38"/>
      <c r="E506" s="39"/>
      <c r="F506" s="40"/>
      <c r="G506" s="40"/>
      <c r="H506" s="61"/>
    </row>
    <row r="507" spans="1:8" ht="15">
      <c r="A507" s="38"/>
      <c r="B507" s="38"/>
      <c r="D507" s="38"/>
      <c r="E507" s="39"/>
      <c r="F507" s="40"/>
      <c r="G507" s="40"/>
      <c r="H507" s="61"/>
    </row>
    <row r="508" spans="1:8" ht="15">
      <c r="A508" s="38"/>
      <c r="B508" s="38"/>
      <c r="D508" s="38"/>
      <c r="E508" s="39"/>
      <c r="F508" s="40"/>
      <c r="G508" s="40"/>
      <c r="H508" s="61"/>
    </row>
    <row r="509" spans="1:8" ht="15">
      <c r="A509" s="38"/>
      <c r="B509" s="38"/>
      <c r="D509" s="38"/>
      <c r="E509" s="39"/>
      <c r="F509" s="40"/>
      <c r="G509" s="40"/>
      <c r="H509" s="61"/>
    </row>
    <row r="510" spans="1:8" ht="15">
      <c r="A510" s="38"/>
      <c r="B510" s="38"/>
      <c r="D510" s="38"/>
      <c r="E510" s="39"/>
      <c r="F510" s="40"/>
      <c r="G510" s="40"/>
      <c r="H510" s="61"/>
    </row>
    <row r="511" spans="1:8" ht="15">
      <c r="A511" s="38"/>
      <c r="B511" s="38"/>
      <c r="D511" s="38"/>
      <c r="E511" s="39"/>
      <c r="F511" s="40"/>
      <c r="G511" s="40"/>
      <c r="H511" s="61"/>
    </row>
    <row r="512" spans="1:8" ht="15">
      <c r="A512" s="38"/>
      <c r="B512" s="38"/>
      <c r="D512" s="38"/>
      <c r="E512" s="39"/>
      <c r="F512" s="40"/>
      <c r="G512" s="40"/>
      <c r="H512" s="61"/>
    </row>
    <row r="513" spans="1:8" ht="15">
      <c r="A513" s="38"/>
      <c r="B513" s="38"/>
      <c r="D513" s="38"/>
      <c r="E513" s="39"/>
      <c r="F513" s="40"/>
      <c r="G513" s="40"/>
      <c r="H513" s="61"/>
    </row>
    <row r="514" spans="1:8" ht="15">
      <c r="A514" s="38"/>
      <c r="B514" s="38"/>
      <c r="D514" s="38"/>
      <c r="E514" s="39"/>
      <c r="F514" s="40"/>
      <c r="G514" s="40"/>
      <c r="H514" s="61"/>
    </row>
    <row r="515" spans="1:8" ht="15">
      <c r="A515" s="38"/>
      <c r="B515" s="38"/>
      <c r="D515" s="38"/>
      <c r="E515" s="39"/>
      <c r="F515" s="40"/>
      <c r="G515" s="40"/>
      <c r="H515" s="61"/>
    </row>
    <row r="516" spans="1:8" ht="15">
      <c r="A516" s="38"/>
      <c r="B516" s="38"/>
      <c r="D516" s="38"/>
      <c r="E516" s="39"/>
      <c r="F516" s="40"/>
      <c r="G516" s="40"/>
      <c r="H516" s="61"/>
    </row>
    <row r="517" spans="1:8" ht="15">
      <c r="A517" s="38"/>
      <c r="B517" s="38"/>
      <c r="D517" s="38"/>
      <c r="E517" s="39"/>
      <c r="F517" s="40"/>
      <c r="G517" s="40"/>
      <c r="H517" s="61"/>
    </row>
    <row r="518" spans="1:8" ht="15">
      <c r="A518" s="38"/>
      <c r="B518" s="38"/>
      <c r="D518" s="38"/>
      <c r="E518" s="39"/>
      <c r="F518" s="40"/>
      <c r="G518" s="40"/>
      <c r="H518" s="61"/>
    </row>
    <row r="519" spans="1:8" ht="15">
      <c r="A519" s="38"/>
      <c r="B519" s="38"/>
      <c r="D519" s="38"/>
      <c r="E519" s="39"/>
      <c r="F519" s="40"/>
      <c r="G519" s="40"/>
      <c r="H519" s="61"/>
    </row>
    <row r="520" spans="1:8" ht="15">
      <c r="A520" s="38"/>
      <c r="B520" s="38"/>
      <c r="D520" s="38"/>
      <c r="E520" s="39"/>
      <c r="F520" s="40"/>
      <c r="G520" s="40"/>
      <c r="H520" s="61"/>
    </row>
    <row r="521" spans="1:8" ht="15">
      <c r="A521" s="38"/>
      <c r="B521" s="38"/>
      <c r="D521" s="38"/>
      <c r="E521" s="39"/>
      <c r="F521" s="40"/>
      <c r="G521" s="40"/>
      <c r="H521" s="61"/>
    </row>
    <row r="522" spans="1:8" ht="15">
      <c r="A522" s="38"/>
      <c r="B522" s="38"/>
      <c r="D522" s="38"/>
      <c r="E522" s="39"/>
      <c r="F522" s="40"/>
      <c r="G522" s="40"/>
      <c r="H522" s="61"/>
    </row>
    <row r="523" spans="1:8" ht="15">
      <c r="A523" s="38"/>
      <c r="B523" s="38"/>
      <c r="D523" s="38"/>
      <c r="E523" s="39"/>
      <c r="F523" s="40"/>
      <c r="G523" s="40"/>
      <c r="H523" s="61"/>
    </row>
    <row r="524" spans="1:8" ht="15">
      <c r="A524" s="38"/>
      <c r="B524" s="38"/>
      <c r="D524" s="38"/>
      <c r="E524" s="39"/>
      <c r="F524" s="40"/>
      <c r="G524" s="40"/>
      <c r="H524" s="61"/>
    </row>
    <row r="525" spans="1:8" ht="15">
      <c r="A525" s="38"/>
      <c r="B525" s="38"/>
      <c r="D525" s="38"/>
      <c r="E525" s="39"/>
      <c r="F525" s="40"/>
      <c r="G525" s="40"/>
      <c r="H525" s="61"/>
    </row>
    <row r="526" spans="1:8" ht="15">
      <c r="A526" s="38"/>
      <c r="B526" s="38"/>
      <c r="D526" s="38"/>
      <c r="E526" s="39"/>
      <c r="F526" s="40"/>
      <c r="G526" s="40"/>
      <c r="H526" s="61"/>
    </row>
    <row r="527" spans="1:8" ht="15">
      <c r="A527" s="38"/>
      <c r="B527" s="38"/>
      <c r="D527" s="38"/>
      <c r="E527" s="39"/>
      <c r="F527" s="40"/>
      <c r="G527" s="40"/>
      <c r="H527" s="61"/>
    </row>
    <row r="528" spans="1:8" ht="15">
      <c r="A528" s="38"/>
      <c r="B528" s="38"/>
      <c r="D528" s="38"/>
      <c r="E528" s="39"/>
      <c r="F528" s="40"/>
      <c r="G528" s="40"/>
      <c r="H528" s="61"/>
    </row>
    <row r="529" spans="1:8" ht="15">
      <c r="A529" s="38"/>
      <c r="B529" s="38"/>
      <c r="D529" s="38"/>
      <c r="E529" s="39"/>
      <c r="F529" s="40"/>
      <c r="G529" s="40"/>
      <c r="H529" s="61"/>
    </row>
    <row r="530" spans="1:8" ht="15">
      <c r="A530" s="38"/>
      <c r="B530" s="38"/>
      <c r="D530" s="38"/>
      <c r="E530" s="39"/>
      <c r="F530" s="40"/>
      <c r="G530" s="40"/>
      <c r="H530" s="61"/>
    </row>
    <row r="531" spans="1:8" ht="15">
      <c r="A531" s="38"/>
      <c r="B531" s="38"/>
      <c r="D531" s="38"/>
      <c r="E531" s="39"/>
      <c r="F531" s="40"/>
      <c r="G531" s="40"/>
      <c r="H531" s="61"/>
    </row>
    <row r="532" spans="1:8" ht="15">
      <c r="A532" s="38"/>
      <c r="B532" s="38"/>
      <c r="D532" s="38"/>
      <c r="E532" s="39"/>
      <c r="F532" s="40"/>
      <c r="G532" s="40"/>
      <c r="H532" s="61"/>
    </row>
    <row r="533" spans="1:8" ht="15">
      <c r="A533" s="38"/>
      <c r="B533" s="38"/>
      <c r="D533" s="38"/>
      <c r="E533" s="39"/>
      <c r="F533" s="40"/>
      <c r="G533" s="40"/>
      <c r="H533" s="61"/>
    </row>
    <row r="534" spans="1:8" ht="15">
      <c r="A534" s="38"/>
      <c r="B534" s="38"/>
      <c r="D534" s="38"/>
      <c r="E534" s="39"/>
      <c r="F534" s="40"/>
      <c r="G534" s="40"/>
      <c r="H534" s="61"/>
    </row>
    <row r="535" spans="1:8" ht="15">
      <c r="A535" s="38"/>
      <c r="B535" s="38"/>
      <c r="D535" s="38"/>
      <c r="E535" s="39"/>
      <c r="F535" s="40"/>
      <c r="G535" s="40"/>
      <c r="H535" s="61"/>
    </row>
    <row r="536" spans="1:8" ht="15">
      <c r="A536" s="38"/>
      <c r="B536" s="38"/>
      <c r="D536" s="38"/>
      <c r="E536" s="39"/>
      <c r="F536" s="40"/>
      <c r="G536" s="40"/>
      <c r="H536" s="61"/>
    </row>
    <row r="537" spans="1:8" ht="15">
      <c r="A537" s="38"/>
      <c r="B537" s="38"/>
      <c r="D537" s="38"/>
      <c r="E537" s="39"/>
      <c r="F537" s="40"/>
      <c r="G537" s="40"/>
      <c r="H537" s="61"/>
    </row>
    <row r="538" spans="1:8" ht="15">
      <c r="A538" s="38"/>
      <c r="B538" s="38"/>
      <c r="D538" s="38"/>
      <c r="E538" s="39"/>
      <c r="F538" s="40"/>
      <c r="G538" s="40"/>
      <c r="H538" s="61"/>
    </row>
    <row r="539" spans="1:8" ht="15">
      <c r="A539" s="38"/>
      <c r="B539" s="38"/>
      <c r="D539" s="38"/>
      <c r="E539" s="39"/>
      <c r="F539" s="40"/>
      <c r="G539" s="40"/>
      <c r="H539" s="61"/>
    </row>
    <row r="540" spans="1:8" ht="15">
      <c r="A540" s="38"/>
      <c r="B540" s="38"/>
      <c r="D540" s="38"/>
      <c r="E540" s="39"/>
      <c r="F540" s="40"/>
      <c r="G540" s="40"/>
      <c r="H540" s="61"/>
    </row>
    <row r="541" spans="1:8" ht="15">
      <c r="A541" s="38"/>
      <c r="B541" s="38"/>
      <c r="D541" s="38"/>
      <c r="E541" s="39"/>
      <c r="F541" s="40"/>
      <c r="G541" s="40"/>
      <c r="H541" s="61"/>
    </row>
    <row r="542" spans="1:8" ht="15">
      <c r="A542" s="38"/>
      <c r="B542" s="38"/>
      <c r="D542" s="38"/>
      <c r="E542" s="39"/>
      <c r="F542" s="40"/>
      <c r="G542" s="40"/>
      <c r="H542" s="61"/>
    </row>
    <row r="543" spans="1:8" ht="15">
      <c r="A543" s="38"/>
      <c r="B543" s="38"/>
      <c r="D543" s="38"/>
      <c r="E543" s="39"/>
      <c r="F543" s="40"/>
      <c r="G543" s="40"/>
      <c r="H543" s="61"/>
    </row>
    <row r="544" spans="1:8" ht="15">
      <c r="A544" s="38"/>
      <c r="B544" s="38"/>
      <c r="D544" s="38"/>
      <c r="E544" s="39"/>
      <c r="F544" s="40"/>
      <c r="G544" s="40"/>
      <c r="H544" s="61"/>
    </row>
    <row r="545" spans="1:8" ht="15">
      <c r="A545" s="38"/>
      <c r="B545" s="38"/>
      <c r="D545" s="38"/>
      <c r="E545" s="39"/>
      <c r="F545" s="40"/>
      <c r="G545" s="40"/>
      <c r="H545" s="61"/>
    </row>
    <row r="546" spans="1:8" ht="15">
      <c r="A546" s="38"/>
      <c r="B546" s="38"/>
      <c r="D546" s="38"/>
      <c r="E546" s="39"/>
      <c r="F546" s="40"/>
      <c r="G546" s="40"/>
      <c r="H546" s="61"/>
    </row>
    <row r="547" spans="1:8" ht="15">
      <c r="A547" s="38"/>
      <c r="B547" s="38"/>
      <c r="D547" s="38"/>
      <c r="E547" s="39"/>
      <c r="F547" s="40"/>
      <c r="G547" s="40"/>
      <c r="H547" s="61"/>
    </row>
    <row r="548" spans="1:8" ht="15">
      <c r="A548" s="38"/>
      <c r="B548" s="38"/>
      <c r="D548" s="38"/>
      <c r="E548" s="39"/>
      <c r="F548" s="40"/>
      <c r="G548" s="40"/>
      <c r="H548" s="61"/>
    </row>
    <row r="549" spans="1:8" ht="15">
      <c r="A549" s="38"/>
      <c r="B549" s="38"/>
      <c r="D549" s="38"/>
      <c r="E549" s="39"/>
      <c r="F549" s="40"/>
      <c r="G549" s="40"/>
      <c r="H549" s="61"/>
    </row>
    <row r="550" spans="1:8" ht="15">
      <c r="A550" s="38"/>
      <c r="B550" s="38"/>
      <c r="D550" s="38"/>
      <c r="E550" s="39"/>
      <c r="F550" s="40"/>
      <c r="G550" s="40"/>
      <c r="H550" s="61"/>
    </row>
    <row r="551" spans="1:8" ht="15">
      <c r="A551" s="38"/>
      <c r="B551" s="38"/>
      <c r="D551" s="38"/>
      <c r="E551" s="39"/>
      <c r="F551" s="40"/>
      <c r="G551" s="40"/>
      <c r="H551" s="61"/>
    </row>
    <row r="552" spans="1:8" ht="15">
      <c r="A552" s="38"/>
      <c r="B552" s="38"/>
      <c r="D552" s="38"/>
      <c r="E552" s="39"/>
      <c r="F552" s="40"/>
      <c r="G552" s="40"/>
      <c r="H552" s="61"/>
    </row>
    <row r="553" spans="1:8" ht="15">
      <c r="A553" s="38"/>
      <c r="B553" s="38"/>
      <c r="D553" s="38"/>
      <c r="E553" s="39"/>
      <c r="F553" s="40"/>
      <c r="G553" s="40"/>
      <c r="H553" s="61"/>
    </row>
    <row r="554" spans="1:8" ht="15">
      <c r="A554" s="38"/>
      <c r="B554" s="38"/>
      <c r="D554" s="38"/>
      <c r="E554" s="39"/>
      <c r="F554" s="40"/>
      <c r="G554" s="40"/>
      <c r="H554" s="61"/>
    </row>
    <row r="555" spans="1:8" ht="15">
      <c r="A555" s="38"/>
      <c r="B555" s="38"/>
      <c r="D555" s="38"/>
      <c r="E555" s="39"/>
      <c r="F555" s="40"/>
      <c r="G555" s="40"/>
      <c r="H555" s="61"/>
    </row>
    <row r="556" spans="1:8" ht="15">
      <c r="A556" s="38"/>
      <c r="B556" s="38"/>
      <c r="D556" s="38"/>
      <c r="E556" s="39"/>
      <c r="F556" s="40"/>
      <c r="G556" s="40"/>
      <c r="H556" s="61"/>
    </row>
    <row r="557" spans="1:8" ht="15">
      <c r="A557" s="38"/>
      <c r="B557" s="38"/>
      <c r="D557" s="38"/>
      <c r="E557" s="39"/>
      <c r="F557" s="40"/>
      <c r="G557" s="40"/>
      <c r="H557" s="61"/>
    </row>
    <row r="558" spans="1:8" ht="15">
      <c r="A558" s="38"/>
      <c r="B558" s="38"/>
      <c r="D558" s="38"/>
      <c r="E558" s="39"/>
      <c r="F558" s="40"/>
      <c r="G558" s="40"/>
      <c r="H558" s="61"/>
    </row>
    <row r="559" spans="1:8" ht="15">
      <c r="A559" s="38"/>
      <c r="B559" s="38"/>
      <c r="D559" s="38"/>
      <c r="E559" s="39"/>
      <c r="F559" s="40"/>
      <c r="G559" s="40"/>
      <c r="H559" s="61"/>
    </row>
    <row r="560" spans="1:8" ht="15">
      <c r="A560" s="38"/>
      <c r="B560" s="38"/>
      <c r="D560" s="38"/>
      <c r="E560" s="39"/>
      <c r="F560" s="40"/>
      <c r="G560" s="40"/>
      <c r="H560" s="61"/>
    </row>
    <row r="561" spans="1:8" ht="15">
      <c r="A561" s="38"/>
      <c r="B561" s="38"/>
      <c r="D561" s="38"/>
      <c r="E561" s="39"/>
      <c r="F561" s="40"/>
      <c r="G561" s="40"/>
      <c r="H561" s="61"/>
    </row>
    <row r="562" spans="1:8" ht="15">
      <c r="A562" s="38"/>
      <c r="B562" s="38"/>
      <c r="D562" s="38"/>
      <c r="E562" s="39"/>
      <c r="F562" s="40"/>
      <c r="G562" s="40"/>
      <c r="H562" s="61"/>
    </row>
    <row r="563" spans="1:8" ht="15">
      <c r="A563" s="38"/>
      <c r="B563" s="38"/>
      <c r="D563" s="38"/>
      <c r="E563" s="39"/>
      <c r="F563" s="40"/>
      <c r="G563" s="40"/>
      <c r="H563" s="61"/>
    </row>
    <row r="564" spans="1:8" ht="15">
      <c r="A564" s="38"/>
      <c r="B564" s="38"/>
      <c r="D564" s="38"/>
      <c r="E564" s="39"/>
      <c r="F564" s="40"/>
      <c r="G564" s="40"/>
      <c r="H564" s="61"/>
    </row>
    <row r="565" spans="1:8" ht="15">
      <c r="A565" s="38"/>
      <c r="B565" s="38"/>
      <c r="D565" s="38"/>
      <c r="E565" s="39"/>
      <c r="F565" s="40"/>
      <c r="G565" s="40"/>
      <c r="H565" s="61"/>
    </row>
    <row r="566" spans="1:8" ht="15">
      <c r="A566" s="38"/>
      <c r="B566" s="38"/>
      <c r="D566" s="38"/>
      <c r="E566" s="39"/>
      <c r="F566" s="40"/>
      <c r="G566" s="40"/>
      <c r="H566" s="61"/>
    </row>
    <row r="567" spans="1:8" ht="15">
      <c r="A567" s="38"/>
      <c r="B567" s="38"/>
      <c r="D567" s="38"/>
      <c r="E567" s="39"/>
      <c r="F567" s="40"/>
      <c r="G567" s="40"/>
      <c r="H567" s="61"/>
    </row>
    <row r="568" spans="1:8" ht="15">
      <c r="A568" s="38"/>
      <c r="B568" s="38"/>
      <c r="D568" s="38"/>
      <c r="E568" s="39"/>
      <c r="F568" s="40"/>
      <c r="G568" s="40"/>
      <c r="H568" s="61"/>
    </row>
    <row r="569" spans="1:8" ht="15">
      <c r="A569" s="38"/>
      <c r="B569" s="38"/>
      <c r="D569" s="38"/>
      <c r="E569" s="39"/>
      <c r="F569" s="40"/>
      <c r="G569" s="40"/>
      <c r="H569" s="61"/>
    </row>
    <row r="570" spans="1:8" ht="15">
      <c r="A570" s="38"/>
      <c r="B570" s="38"/>
      <c r="D570" s="38"/>
      <c r="E570" s="39"/>
      <c r="F570" s="40"/>
      <c r="G570" s="40"/>
      <c r="H570" s="61"/>
    </row>
    <row r="571" spans="1:8" ht="15">
      <c r="A571" s="38"/>
      <c r="B571" s="38"/>
      <c r="D571" s="38"/>
      <c r="E571" s="39"/>
      <c r="F571" s="40"/>
      <c r="G571" s="40"/>
      <c r="H571" s="61"/>
    </row>
    <row r="572" spans="1:8" ht="15">
      <c r="A572" s="38"/>
      <c r="B572" s="38"/>
      <c r="D572" s="38"/>
      <c r="E572" s="39"/>
      <c r="F572" s="40"/>
      <c r="G572" s="40"/>
      <c r="H572" s="61"/>
    </row>
    <row r="573" spans="1:8" ht="15">
      <c r="A573" s="38"/>
      <c r="B573" s="38"/>
      <c r="D573" s="38"/>
      <c r="E573" s="39"/>
      <c r="F573" s="40"/>
      <c r="G573" s="40"/>
      <c r="H573" s="61"/>
    </row>
    <row r="574" spans="1:8" ht="15">
      <c r="A574" s="38"/>
      <c r="B574" s="38"/>
      <c r="D574" s="38"/>
      <c r="E574" s="39"/>
      <c r="F574" s="40"/>
      <c r="G574" s="40"/>
      <c r="H574" s="61"/>
    </row>
    <row r="575" spans="1:8" ht="15">
      <c r="A575" s="38"/>
      <c r="B575" s="38"/>
      <c r="D575" s="38"/>
      <c r="E575" s="39"/>
      <c r="F575" s="40"/>
      <c r="G575" s="40"/>
      <c r="H575" s="61"/>
    </row>
    <row r="576" spans="1:8" ht="15">
      <c r="A576" s="38"/>
      <c r="B576" s="38"/>
      <c r="D576" s="38"/>
      <c r="E576" s="39"/>
      <c r="F576" s="40"/>
      <c r="G576" s="40"/>
      <c r="H576" s="61"/>
    </row>
    <row r="577" spans="1:8" ht="15">
      <c r="A577" s="38"/>
      <c r="B577" s="38"/>
      <c r="D577" s="38"/>
      <c r="E577" s="39"/>
      <c r="F577" s="40"/>
      <c r="G577" s="40"/>
      <c r="H577" s="61"/>
    </row>
    <row r="578" spans="1:8" ht="15">
      <c r="A578" s="38"/>
      <c r="B578" s="38"/>
      <c r="D578" s="38"/>
      <c r="E578" s="39"/>
      <c r="F578" s="40"/>
      <c r="G578" s="40"/>
      <c r="H578" s="61"/>
    </row>
    <row r="579" spans="1:8" ht="15">
      <c r="A579" s="38"/>
      <c r="B579" s="38"/>
      <c r="D579" s="38"/>
      <c r="E579" s="39"/>
      <c r="F579" s="40"/>
      <c r="G579" s="40"/>
      <c r="H579" s="61"/>
    </row>
    <row r="580" spans="1:8" ht="15">
      <c r="A580" s="38"/>
      <c r="B580" s="38"/>
      <c r="D580" s="38"/>
      <c r="E580" s="39"/>
      <c r="F580" s="40"/>
      <c r="G580" s="40"/>
      <c r="H580" s="61"/>
    </row>
    <row r="581" spans="1:8" ht="15">
      <c r="A581" s="38"/>
      <c r="B581" s="38"/>
      <c r="D581" s="38"/>
      <c r="E581" s="39"/>
      <c r="F581" s="40"/>
      <c r="G581" s="40"/>
      <c r="H581" s="61"/>
    </row>
    <row r="582" spans="1:8" ht="15">
      <c r="A582" s="38"/>
      <c r="B582" s="38"/>
      <c r="D582" s="38"/>
      <c r="E582" s="39"/>
      <c r="F582" s="40"/>
      <c r="G582" s="40"/>
      <c r="H582" s="61"/>
    </row>
    <row r="583" spans="1:8" ht="15">
      <c r="A583" s="38"/>
      <c r="B583" s="38"/>
      <c r="D583" s="38"/>
      <c r="E583" s="39"/>
      <c r="F583" s="40"/>
      <c r="G583" s="40"/>
      <c r="H583" s="61"/>
    </row>
    <row r="584" spans="1:8" ht="15">
      <c r="A584" s="38"/>
      <c r="B584" s="38"/>
      <c r="D584" s="38"/>
      <c r="E584" s="39"/>
      <c r="F584" s="40"/>
      <c r="G584" s="40"/>
      <c r="H584" s="61"/>
    </row>
    <row r="585" spans="1:8" ht="15">
      <c r="A585" s="38"/>
      <c r="B585" s="38"/>
      <c r="D585" s="38"/>
      <c r="E585" s="39"/>
      <c r="F585" s="40"/>
      <c r="G585" s="40"/>
      <c r="H585" s="61"/>
    </row>
    <row r="586" spans="1:8" ht="15">
      <c r="A586" s="38"/>
      <c r="B586" s="38"/>
      <c r="D586" s="38"/>
      <c r="E586" s="39"/>
      <c r="F586" s="40"/>
      <c r="G586" s="40"/>
      <c r="H586" s="61"/>
    </row>
    <row r="587" spans="1:8" ht="15">
      <c r="A587" s="38"/>
      <c r="B587" s="38"/>
      <c r="D587" s="38"/>
      <c r="E587" s="39"/>
      <c r="F587" s="40"/>
      <c r="G587" s="40"/>
      <c r="H587" s="61"/>
    </row>
    <row r="588" spans="1:8" ht="15">
      <c r="A588" s="38"/>
      <c r="B588" s="38"/>
      <c r="D588" s="38"/>
      <c r="E588" s="39"/>
      <c r="F588" s="40"/>
      <c r="G588" s="40"/>
      <c r="H588" s="61"/>
    </row>
    <row r="589" spans="1:8" ht="15">
      <c r="A589" s="38"/>
      <c r="B589" s="38"/>
      <c r="D589" s="38"/>
      <c r="E589" s="39"/>
      <c r="F589" s="40"/>
      <c r="G589" s="40"/>
      <c r="H589" s="61"/>
    </row>
    <row r="590" spans="1:8" ht="15">
      <c r="A590" s="38"/>
      <c r="B590" s="38"/>
      <c r="D590" s="38"/>
      <c r="E590" s="39"/>
      <c r="F590" s="40"/>
      <c r="G590" s="40"/>
      <c r="H590" s="61"/>
    </row>
    <row r="591" spans="1:8" ht="15">
      <c r="A591" s="38"/>
      <c r="B591" s="38"/>
      <c r="D591" s="38"/>
      <c r="E591" s="39"/>
      <c r="F591" s="40"/>
      <c r="G591" s="40"/>
      <c r="H591" s="61"/>
    </row>
    <row r="592" spans="1:8" ht="15">
      <c r="A592" s="38"/>
      <c r="B592" s="38"/>
      <c r="D592" s="38"/>
      <c r="E592" s="39"/>
      <c r="F592" s="40"/>
      <c r="G592" s="40"/>
      <c r="H592" s="61"/>
    </row>
    <row r="593" spans="1:8" ht="15">
      <c r="A593" s="38"/>
      <c r="B593" s="38"/>
      <c r="D593" s="38"/>
      <c r="E593" s="39"/>
      <c r="F593" s="40"/>
      <c r="G593" s="40"/>
      <c r="H593" s="61"/>
    </row>
    <row r="594" spans="1:8" ht="15">
      <c r="A594" s="38"/>
      <c r="B594" s="38"/>
      <c r="D594" s="38"/>
      <c r="E594" s="39"/>
      <c r="F594" s="40"/>
      <c r="G594" s="40"/>
      <c r="H594" s="61"/>
    </row>
    <row r="595" spans="1:8" ht="15">
      <c r="A595" s="38"/>
      <c r="B595" s="38"/>
      <c r="D595" s="38"/>
      <c r="E595" s="39"/>
      <c r="F595" s="40"/>
      <c r="G595" s="40"/>
      <c r="H595" s="61"/>
    </row>
    <row r="596" spans="1:8" ht="15">
      <c r="A596" s="38"/>
      <c r="B596" s="38"/>
      <c r="D596" s="38"/>
      <c r="E596" s="39"/>
      <c r="F596" s="40"/>
      <c r="G596" s="40"/>
      <c r="H596" s="61"/>
    </row>
    <row r="597" spans="1:8" ht="15">
      <c r="A597" s="38"/>
      <c r="B597" s="38"/>
      <c r="D597" s="38"/>
      <c r="E597" s="39"/>
      <c r="F597" s="40"/>
      <c r="G597" s="40"/>
      <c r="H597" s="61"/>
    </row>
    <row r="598" spans="1:8" ht="15">
      <c r="A598" s="38"/>
      <c r="B598" s="38"/>
      <c r="D598" s="38"/>
      <c r="E598" s="39"/>
      <c r="F598" s="40"/>
      <c r="G598" s="40"/>
      <c r="H598" s="61"/>
    </row>
    <row r="599" spans="1:8" ht="15">
      <c r="A599" s="38"/>
      <c r="B599" s="38"/>
      <c r="D599" s="38"/>
      <c r="E599" s="39"/>
      <c r="F599" s="40"/>
      <c r="G599" s="40"/>
      <c r="H599" s="61"/>
    </row>
    <row r="600" spans="1:8" ht="15">
      <c r="A600" s="38"/>
      <c r="B600" s="38"/>
      <c r="D600" s="38"/>
      <c r="E600" s="39"/>
      <c r="F600" s="40"/>
      <c r="G600" s="40"/>
      <c r="H600" s="61"/>
    </row>
    <row r="601" spans="1:8" ht="15">
      <c r="A601" s="38"/>
      <c r="B601" s="38"/>
      <c r="D601" s="38"/>
      <c r="E601" s="39"/>
      <c r="F601" s="40"/>
      <c r="G601" s="40"/>
      <c r="H601" s="61"/>
    </row>
    <row r="602" spans="1:8" ht="15">
      <c r="A602" s="38"/>
      <c r="B602" s="38"/>
      <c r="D602" s="38"/>
      <c r="E602" s="39"/>
      <c r="F602" s="40"/>
      <c r="G602" s="40"/>
      <c r="H602" s="61"/>
    </row>
    <row r="603" spans="1:8" ht="15">
      <c r="A603" s="38"/>
      <c r="B603" s="38"/>
      <c r="D603" s="38"/>
      <c r="E603" s="39"/>
      <c r="F603" s="40"/>
      <c r="G603" s="40"/>
      <c r="H603" s="61"/>
    </row>
    <row r="604" spans="1:8" ht="15">
      <c r="A604" s="38"/>
      <c r="B604" s="38"/>
      <c r="D604" s="38"/>
      <c r="E604" s="39"/>
      <c r="F604" s="40"/>
      <c r="G604" s="40"/>
      <c r="H604" s="61"/>
    </row>
    <row r="605" spans="1:8" ht="15">
      <c r="A605" s="38"/>
      <c r="B605" s="38"/>
      <c r="D605" s="38"/>
      <c r="E605" s="39"/>
      <c r="F605" s="40"/>
      <c r="G605" s="40"/>
      <c r="H605" s="61"/>
    </row>
    <row r="606" spans="1:8" ht="15">
      <c r="A606" s="38"/>
      <c r="B606" s="38"/>
      <c r="D606" s="38"/>
      <c r="E606" s="39"/>
      <c r="F606" s="40"/>
      <c r="G606" s="40"/>
      <c r="H606" s="61"/>
    </row>
    <row r="607" spans="1:8" ht="15">
      <c r="A607" s="38"/>
      <c r="B607" s="38"/>
      <c r="D607" s="38"/>
      <c r="E607" s="39"/>
      <c r="F607" s="40"/>
      <c r="G607" s="40"/>
      <c r="H607" s="61"/>
    </row>
    <row r="608" spans="1:8" ht="15">
      <c r="A608" s="38"/>
      <c r="B608" s="38"/>
      <c r="D608" s="38"/>
      <c r="E608" s="39"/>
      <c r="F608" s="40"/>
      <c r="G608" s="40"/>
      <c r="H608" s="61"/>
    </row>
    <row r="609" spans="1:8" ht="15">
      <c r="A609" s="38"/>
      <c r="B609" s="38"/>
      <c r="D609" s="38"/>
      <c r="E609" s="39"/>
      <c r="F609" s="40"/>
      <c r="G609" s="40"/>
      <c r="H609" s="61"/>
    </row>
    <row r="610" spans="1:8" ht="15">
      <c r="A610" s="38"/>
      <c r="B610" s="38"/>
      <c r="D610" s="38"/>
      <c r="E610" s="39"/>
      <c r="F610" s="40"/>
      <c r="G610" s="40"/>
      <c r="H610" s="61"/>
    </row>
    <row r="611" spans="1:8" ht="15">
      <c r="A611" s="38"/>
      <c r="B611" s="38"/>
      <c r="D611" s="38"/>
      <c r="E611" s="39"/>
      <c r="F611" s="40"/>
      <c r="G611" s="40"/>
      <c r="H611" s="61"/>
    </row>
    <row r="612" spans="1:8" ht="15">
      <c r="A612" s="38"/>
      <c r="B612" s="38"/>
      <c r="D612" s="38"/>
      <c r="E612" s="39"/>
      <c r="F612" s="40"/>
      <c r="G612" s="40"/>
      <c r="H612" s="61"/>
    </row>
    <row r="613" spans="1:8" ht="15">
      <c r="A613" s="38"/>
      <c r="B613" s="38"/>
      <c r="D613" s="38"/>
      <c r="E613" s="39"/>
      <c r="F613" s="40"/>
      <c r="G613" s="40"/>
      <c r="H613" s="61"/>
    </row>
    <row r="614" spans="1:8" ht="15">
      <c r="A614" s="38"/>
      <c r="B614" s="38"/>
      <c r="D614" s="38"/>
      <c r="E614" s="39"/>
      <c r="F614" s="40"/>
      <c r="G614" s="40"/>
      <c r="H614" s="61"/>
    </row>
    <row r="615" spans="1:8" ht="15">
      <c r="A615" s="38"/>
      <c r="B615" s="38"/>
      <c r="D615" s="38"/>
      <c r="E615" s="39"/>
      <c r="F615" s="40"/>
      <c r="G615" s="40"/>
      <c r="H615" s="61"/>
    </row>
    <row r="616" spans="1:8" ht="15">
      <c r="A616" s="38"/>
      <c r="B616" s="38"/>
      <c r="D616" s="38"/>
      <c r="E616" s="39"/>
      <c r="F616" s="40"/>
      <c r="G616" s="40"/>
      <c r="H616" s="61"/>
    </row>
    <row r="617" spans="1:8" ht="15">
      <c r="A617" s="38"/>
      <c r="B617" s="38"/>
      <c r="D617" s="38"/>
      <c r="E617" s="39"/>
      <c r="F617" s="40"/>
      <c r="G617" s="40"/>
      <c r="H617" s="61"/>
    </row>
    <row r="618" spans="1:8" ht="15">
      <c r="A618" s="38"/>
      <c r="B618" s="38"/>
      <c r="D618" s="38"/>
      <c r="E618" s="39"/>
      <c r="F618" s="40"/>
      <c r="G618" s="40"/>
      <c r="H618" s="61"/>
    </row>
    <row r="619" spans="1:8" ht="15">
      <c r="A619" s="38"/>
      <c r="B619" s="38"/>
      <c r="D619" s="38"/>
      <c r="E619" s="39"/>
      <c r="F619" s="40"/>
      <c r="G619" s="40"/>
      <c r="H619" s="61"/>
    </row>
    <row r="620" spans="1:8" ht="15">
      <c r="A620" s="38"/>
      <c r="B620" s="38"/>
      <c r="D620" s="38"/>
      <c r="E620" s="39"/>
      <c r="F620" s="40"/>
      <c r="G620" s="40"/>
      <c r="H620" s="61"/>
    </row>
    <row r="621" spans="1:8" ht="15">
      <c r="A621" s="38"/>
      <c r="B621" s="38"/>
      <c r="D621" s="38"/>
      <c r="E621" s="39"/>
      <c r="F621" s="40"/>
      <c r="G621" s="40"/>
      <c r="H621" s="61"/>
    </row>
    <row r="622" spans="1:8" ht="15">
      <c r="A622" s="38"/>
      <c r="B622" s="38"/>
      <c r="D622" s="38"/>
      <c r="E622" s="39"/>
      <c r="F622" s="40"/>
      <c r="G622" s="40"/>
      <c r="H622" s="61"/>
    </row>
    <row r="623" spans="1:8" ht="15">
      <c r="A623" s="38"/>
      <c r="B623" s="38"/>
      <c r="D623" s="38"/>
      <c r="E623" s="39"/>
      <c r="F623" s="40"/>
      <c r="G623" s="40"/>
      <c r="H623" s="61"/>
    </row>
    <row r="624" spans="1:8" ht="15">
      <c r="A624" s="38"/>
      <c r="B624" s="38"/>
      <c r="D624" s="38"/>
      <c r="E624" s="39"/>
      <c r="F624" s="40"/>
      <c r="G624" s="40"/>
      <c r="H624" s="61"/>
    </row>
    <row r="625" spans="1:8" ht="15">
      <c r="A625" s="38"/>
      <c r="B625" s="38"/>
      <c r="D625" s="38"/>
      <c r="E625" s="39"/>
      <c r="F625" s="40"/>
      <c r="G625" s="40"/>
      <c r="H625" s="61"/>
    </row>
    <row r="626" spans="1:8" ht="15">
      <c r="A626" s="38"/>
      <c r="B626" s="38"/>
      <c r="D626" s="38"/>
      <c r="E626" s="39"/>
      <c r="F626" s="40"/>
      <c r="G626" s="40"/>
      <c r="H626" s="61"/>
    </row>
    <row r="627" spans="1:8" ht="15">
      <c r="A627" s="38"/>
      <c r="B627" s="38"/>
      <c r="D627" s="38"/>
      <c r="E627" s="39"/>
      <c r="F627" s="40"/>
      <c r="G627" s="40"/>
      <c r="H627" s="61"/>
    </row>
    <row r="628" spans="1:8" ht="15">
      <c r="A628" s="38"/>
      <c r="B628" s="38"/>
      <c r="D628" s="38"/>
      <c r="E628" s="39"/>
      <c r="F628" s="40"/>
      <c r="G628" s="40"/>
      <c r="H628" s="61"/>
    </row>
    <row r="629" spans="1:8" ht="15">
      <c r="A629" s="38"/>
      <c r="B629" s="38"/>
      <c r="D629" s="38"/>
      <c r="E629" s="39"/>
      <c r="F629" s="40"/>
      <c r="G629" s="40"/>
      <c r="H629" s="61"/>
    </row>
    <row r="630" spans="1:8" ht="15">
      <c r="A630" s="38"/>
      <c r="B630" s="38"/>
      <c r="D630" s="38"/>
      <c r="E630" s="39"/>
      <c r="F630" s="40"/>
      <c r="G630" s="40"/>
      <c r="H630" s="61"/>
    </row>
    <row r="631" spans="1:8" ht="15">
      <c r="A631" s="38"/>
      <c r="B631" s="38"/>
      <c r="D631" s="38"/>
      <c r="E631" s="39"/>
      <c r="F631" s="40"/>
      <c r="G631" s="40"/>
      <c r="H631" s="61"/>
    </row>
    <row r="632" spans="1:8" ht="15">
      <c r="A632" s="38"/>
      <c r="B632" s="38"/>
      <c r="D632" s="38"/>
      <c r="E632" s="39"/>
      <c r="F632" s="40"/>
      <c r="G632" s="40"/>
      <c r="H632" s="61"/>
    </row>
    <row r="633" spans="1:8" ht="15">
      <c r="A633" s="38"/>
      <c r="B633" s="38"/>
      <c r="D633" s="38"/>
      <c r="E633" s="39"/>
      <c r="F633" s="40"/>
      <c r="G633" s="40"/>
      <c r="H633" s="61"/>
    </row>
    <row r="634" spans="1:8" ht="15">
      <c r="A634" s="38"/>
      <c r="B634" s="38"/>
      <c r="D634" s="38"/>
      <c r="E634" s="39"/>
      <c r="F634" s="40"/>
      <c r="G634" s="40"/>
      <c r="H634" s="61"/>
    </row>
    <row r="635" spans="1:8" ht="15">
      <c r="A635" s="38"/>
      <c r="B635" s="38"/>
      <c r="D635" s="38"/>
      <c r="E635" s="39"/>
      <c r="F635" s="40"/>
      <c r="G635" s="40"/>
      <c r="H635" s="61"/>
    </row>
    <row r="636" spans="1:8" ht="15">
      <c r="A636" s="38"/>
      <c r="B636" s="38"/>
      <c r="D636" s="38"/>
      <c r="E636" s="39"/>
      <c r="F636" s="40"/>
      <c r="G636" s="40"/>
      <c r="H636" s="61"/>
    </row>
    <row r="637" spans="1:8" ht="15">
      <c r="A637" s="38"/>
      <c r="B637" s="38"/>
      <c r="D637" s="38"/>
      <c r="E637" s="39"/>
      <c r="F637" s="40"/>
      <c r="G637" s="40"/>
      <c r="H637" s="61"/>
    </row>
    <row r="638" spans="1:8" ht="15">
      <c r="A638" s="38"/>
      <c r="B638" s="38"/>
      <c r="D638" s="38"/>
      <c r="E638" s="39"/>
      <c r="F638" s="40"/>
      <c r="G638" s="40"/>
      <c r="H638" s="61"/>
    </row>
    <row r="639" spans="1:8" ht="15">
      <c r="A639" s="38"/>
      <c r="B639" s="38"/>
      <c r="D639" s="38"/>
      <c r="E639" s="39"/>
      <c r="F639" s="40"/>
      <c r="G639" s="40"/>
      <c r="H639" s="61"/>
    </row>
    <row r="640" spans="1:8" ht="15">
      <c r="A640" s="38"/>
      <c r="B640" s="38"/>
      <c r="D640" s="38"/>
      <c r="E640" s="39"/>
      <c r="F640" s="40"/>
      <c r="G640" s="40"/>
      <c r="H640" s="61"/>
    </row>
    <row r="641" spans="1:8" ht="15">
      <c r="A641" s="38"/>
      <c r="B641" s="38"/>
      <c r="D641" s="38"/>
      <c r="E641" s="39"/>
      <c r="F641" s="40"/>
      <c r="G641" s="40"/>
      <c r="H641" s="61"/>
    </row>
    <row r="642" spans="1:8" ht="15">
      <c r="A642" s="38"/>
      <c r="B642" s="38"/>
      <c r="D642" s="38"/>
      <c r="E642" s="39"/>
      <c r="F642" s="40"/>
      <c r="G642" s="40"/>
      <c r="H642" s="61"/>
    </row>
    <row r="643" spans="1:8" ht="15">
      <c r="A643" s="38"/>
      <c r="B643" s="38"/>
      <c r="D643" s="38"/>
      <c r="E643" s="39"/>
      <c r="F643" s="40"/>
      <c r="G643" s="40"/>
      <c r="H643" s="61"/>
    </row>
    <row r="644" spans="1:8" ht="15">
      <c r="A644" s="38"/>
      <c r="B644" s="38"/>
      <c r="D644" s="38"/>
      <c r="E644" s="39"/>
      <c r="F644" s="40"/>
      <c r="G644" s="40"/>
      <c r="H644" s="61"/>
    </row>
    <row r="645" spans="1:8" ht="15">
      <c r="A645" s="38"/>
      <c r="B645" s="38"/>
      <c r="D645" s="38"/>
      <c r="E645" s="39"/>
      <c r="F645" s="40"/>
      <c r="G645" s="40"/>
      <c r="H645" s="61"/>
    </row>
    <row r="646" spans="1:8" ht="15">
      <c r="A646" s="38"/>
      <c r="B646" s="38"/>
      <c r="D646" s="38"/>
      <c r="E646" s="39"/>
      <c r="F646" s="40"/>
      <c r="G646" s="40"/>
      <c r="H646" s="61"/>
    </row>
    <row r="647" spans="1:8" ht="15">
      <c r="A647" s="38"/>
      <c r="B647" s="38"/>
      <c r="D647" s="38"/>
      <c r="E647" s="39"/>
      <c r="F647" s="40"/>
      <c r="G647" s="40"/>
      <c r="H647" s="61"/>
    </row>
    <row r="648" spans="1:8" ht="15">
      <c r="A648" s="38"/>
      <c r="B648" s="38"/>
      <c r="D648" s="38"/>
      <c r="E648" s="39"/>
      <c r="F648" s="40"/>
      <c r="G648" s="40"/>
      <c r="H648" s="61"/>
    </row>
    <row r="649" spans="1:8" ht="15">
      <c r="A649" s="38"/>
      <c r="B649" s="38"/>
      <c r="D649" s="38"/>
      <c r="E649" s="39"/>
      <c r="F649" s="40"/>
      <c r="G649" s="40"/>
      <c r="H649" s="61"/>
    </row>
    <row r="650" spans="1:8" ht="15">
      <c r="A650" s="38"/>
      <c r="B650" s="38"/>
      <c r="D650" s="38"/>
      <c r="E650" s="39"/>
      <c r="F650" s="40"/>
      <c r="G650" s="40"/>
      <c r="H650" s="61"/>
    </row>
    <row r="651" spans="1:8" ht="15">
      <c r="A651" s="38"/>
      <c r="B651" s="38"/>
      <c r="D651" s="38"/>
      <c r="E651" s="39"/>
      <c r="F651" s="40"/>
      <c r="G651" s="40"/>
      <c r="H651" s="61"/>
    </row>
    <row r="652" spans="1:8" ht="15">
      <c r="A652" s="38"/>
      <c r="B652" s="38"/>
      <c r="D652" s="38"/>
      <c r="E652" s="39"/>
      <c r="F652" s="40"/>
      <c r="G652" s="40"/>
      <c r="H652" s="61"/>
    </row>
    <row r="653" spans="1:8" ht="15">
      <c r="A653" s="38"/>
      <c r="B653" s="38"/>
      <c r="D653" s="38"/>
      <c r="E653" s="39"/>
      <c r="F653" s="40"/>
      <c r="G653" s="40"/>
      <c r="H653" s="61"/>
    </row>
    <row r="654" spans="1:8" ht="15">
      <c r="A654" s="38"/>
      <c r="B654" s="38"/>
      <c r="D654" s="38"/>
      <c r="E654" s="39"/>
      <c r="F654" s="40"/>
      <c r="G654" s="40"/>
      <c r="H654" s="61"/>
    </row>
    <row r="655" spans="1:8" ht="15">
      <c r="A655" s="38"/>
      <c r="B655" s="38"/>
      <c r="D655" s="38"/>
      <c r="E655" s="39"/>
      <c r="F655" s="40"/>
      <c r="G655" s="40"/>
      <c r="H655" s="61"/>
    </row>
    <row r="656" spans="1:8" ht="15">
      <c r="A656" s="38"/>
      <c r="B656" s="38"/>
      <c r="D656" s="38"/>
      <c r="E656" s="39"/>
      <c r="F656" s="40"/>
      <c r="G656" s="40"/>
      <c r="H656" s="61"/>
    </row>
    <row r="657" spans="1:8" ht="15">
      <c r="A657" s="38"/>
      <c r="B657" s="38"/>
      <c r="D657" s="38"/>
      <c r="E657" s="39"/>
      <c r="F657" s="40"/>
      <c r="G657" s="40"/>
      <c r="H657" s="61"/>
    </row>
    <row r="658" spans="1:8" ht="15">
      <c r="A658" s="38"/>
      <c r="B658" s="38"/>
      <c r="D658" s="38"/>
      <c r="E658" s="39"/>
      <c r="F658" s="40"/>
      <c r="G658" s="40"/>
      <c r="H658" s="61"/>
    </row>
    <row r="659" spans="1:8" ht="15">
      <c r="A659" s="38"/>
      <c r="B659" s="38"/>
      <c r="D659" s="38"/>
      <c r="E659" s="39"/>
      <c r="F659" s="40"/>
      <c r="G659" s="40"/>
      <c r="H659" s="61"/>
    </row>
    <row r="660" spans="1:8" ht="15">
      <c r="A660" s="38"/>
      <c r="B660" s="38"/>
      <c r="D660" s="38"/>
      <c r="E660" s="39"/>
      <c r="F660" s="40"/>
      <c r="G660" s="40"/>
      <c r="H660" s="61"/>
    </row>
    <row r="661" spans="1:8" ht="15">
      <c r="A661" s="38"/>
      <c r="B661" s="38"/>
      <c r="D661" s="38"/>
      <c r="E661" s="39"/>
      <c r="F661" s="40"/>
      <c r="G661" s="40"/>
      <c r="H661" s="61"/>
    </row>
    <row r="662" spans="1:8" ht="15">
      <c r="A662" s="38"/>
      <c r="B662" s="38"/>
      <c r="D662" s="38"/>
      <c r="E662" s="39"/>
      <c r="F662" s="40"/>
      <c r="G662" s="40"/>
      <c r="H662" s="61"/>
    </row>
    <row r="663" spans="1:8" ht="15">
      <c r="A663" s="38"/>
      <c r="B663" s="38"/>
      <c r="D663" s="38"/>
      <c r="E663" s="39"/>
      <c r="F663" s="40"/>
      <c r="G663" s="40"/>
      <c r="H663" s="61"/>
    </row>
    <row r="664" spans="1:8" ht="15">
      <c r="A664" s="38"/>
      <c r="B664" s="38"/>
      <c r="D664" s="38"/>
      <c r="E664" s="39"/>
      <c r="F664" s="40"/>
      <c r="G664" s="40"/>
      <c r="H664" s="61"/>
    </row>
    <row r="665" spans="1:8" ht="15">
      <c r="A665" s="38"/>
      <c r="B665" s="38"/>
      <c r="D665" s="38"/>
      <c r="E665" s="39"/>
      <c r="F665" s="40"/>
      <c r="G665" s="40"/>
      <c r="H665" s="61"/>
    </row>
    <row r="666" spans="1:8" ht="15">
      <c r="A666" s="38"/>
      <c r="B666" s="38"/>
      <c r="D666" s="38"/>
      <c r="E666" s="39"/>
      <c r="F666" s="40"/>
      <c r="G666" s="40"/>
      <c r="H666" s="61"/>
    </row>
    <row r="667" spans="1:8" ht="15">
      <c r="A667" s="38"/>
      <c r="B667" s="38"/>
      <c r="D667" s="38"/>
      <c r="E667" s="39"/>
      <c r="F667" s="40"/>
      <c r="G667" s="40"/>
      <c r="H667" s="61"/>
    </row>
    <row r="668" spans="1:8" ht="15">
      <c r="A668" s="38"/>
      <c r="B668" s="38"/>
      <c r="D668" s="38"/>
      <c r="E668" s="39"/>
      <c r="F668" s="40"/>
      <c r="G668" s="40"/>
      <c r="H668" s="61"/>
    </row>
    <row r="669" spans="1:8" ht="15">
      <c r="A669" s="38"/>
      <c r="B669" s="38"/>
      <c r="D669" s="38"/>
      <c r="E669" s="39"/>
      <c r="F669" s="40"/>
      <c r="G669" s="40"/>
      <c r="H669" s="61"/>
    </row>
    <row r="670" spans="1:8" ht="15">
      <c r="A670" s="38"/>
      <c r="B670" s="38"/>
      <c r="D670" s="38"/>
      <c r="E670" s="39"/>
      <c r="F670" s="40"/>
      <c r="G670" s="40"/>
      <c r="H670" s="61"/>
    </row>
    <row r="671" spans="1:8" ht="15">
      <c r="A671" s="38"/>
      <c r="B671" s="38"/>
      <c r="D671" s="38"/>
      <c r="E671" s="39"/>
      <c r="F671" s="40"/>
      <c r="G671" s="40"/>
      <c r="H671" s="61"/>
    </row>
    <row r="672" spans="1:8" ht="15">
      <c r="A672" s="38"/>
      <c r="B672" s="38"/>
      <c r="D672" s="38"/>
      <c r="E672" s="39"/>
      <c r="F672" s="40"/>
      <c r="G672" s="40"/>
      <c r="H672" s="61"/>
    </row>
    <row r="673" spans="1:8" ht="15">
      <c r="A673" s="38"/>
      <c r="B673" s="38"/>
      <c r="D673" s="38"/>
      <c r="E673" s="39"/>
      <c r="F673" s="40"/>
      <c r="G673" s="40"/>
      <c r="H673" s="61"/>
    </row>
    <row r="674" spans="1:8" ht="15">
      <c r="A674" s="38"/>
      <c r="B674" s="38"/>
      <c r="D674" s="38"/>
      <c r="E674" s="39"/>
      <c r="F674" s="40"/>
      <c r="G674" s="40"/>
      <c r="H674" s="61"/>
    </row>
    <row r="675" spans="1:8" ht="15">
      <c r="A675" s="38"/>
      <c r="B675" s="38"/>
      <c r="D675" s="38"/>
      <c r="E675" s="39"/>
      <c r="F675" s="40"/>
      <c r="G675" s="40"/>
      <c r="H675" s="61"/>
    </row>
    <row r="676" spans="1:8" ht="15">
      <c r="A676" s="38"/>
      <c r="B676" s="38"/>
      <c r="D676" s="38"/>
      <c r="E676" s="39"/>
      <c r="F676" s="40"/>
      <c r="G676" s="40"/>
      <c r="H676" s="61"/>
    </row>
    <row r="677" spans="1:8" ht="15">
      <c r="A677" s="38"/>
      <c r="B677" s="38"/>
      <c r="D677" s="38"/>
      <c r="E677" s="39"/>
      <c r="F677" s="40"/>
      <c r="G677" s="40"/>
      <c r="H677" s="61"/>
    </row>
    <row r="678" spans="1:8" ht="15">
      <c r="A678" s="38"/>
      <c r="B678" s="38"/>
      <c r="D678" s="38"/>
      <c r="E678" s="39"/>
      <c r="F678" s="40"/>
      <c r="G678" s="40"/>
      <c r="H678" s="61"/>
    </row>
    <row r="679" spans="1:8" ht="15">
      <c r="A679" s="38"/>
      <c r="B679" s="38"/>
      <c r="D679" s="38"/>
      <c r="E679" s="39"/>
      <c r="F679" s="40"/>
      <c r="G679" s="40"/>
      <c r="H679" s="61"/>
    </row>
    <row r="680" spans="1:8" ht="15">
      <c r="A680" s="38"/>
      <c r="B680" s="38"/>
      <c r="D680" s="38"/>
      <c r="E680" s="39"/>
      <c r="F680" s="40"/>
      <c r="G680" s="40"/>
      <c r="H680" s="61"/>
    </row>
    <row r="681" spans="1:8" ht="15">
      <c r="A681" s="38"/>
      <c r="B681" s="38"/>
      <c r="D681" s="38"/>
      <c r="E681" s="39"/>
      <c r="F681" s="40"/>
      <c r="G681" s="40"/>
      <c r="H681" s="61"/>
    </row>
    <row r="682" spans="1:8" ht="15">
      <c r="A682" s="38"/>
      <c r="B682" s="38"/>
      <c r="D682" s="38"/>
      <c r="E682" s="39"/>
      <c r="F682" s="40"/>
      <c r="G682" s="40"/>
      <c r="H682" s="61"/>
    </row>
    <row r="683" spans="1:8" ht="15">
      <c r="A683" s="38"/>
      <c r="B683" s="38"/>
      <c r="D683" s="38"/>
      <c r="E683" s="39"/>
      <c r="F683" s="40"/>
      <c r="G683" s="40"/>
      <c r="H683" s="61"/>
    </row>
    <row r="684" spans="1:8" ht="15">
      <c r="A684" s="38"/>
      <c r="B684" s="38"/>
      <c r="D684" s="38"/>
      <c r="E684" s="39"/>
      <c r="F684" s="40"/>
      <c r="G684" s="40"/>
      <c r="H684" s="61"/>
    </row>
    <row r="685" spans="1:8" ht="15">
      <c r="A685" s="38"/>
      <c r="B685" s="38"/>
      <c r="D685" s="38"/>
      <c r="E685" s="39"/>
      <c r="F685" s="40"/>
      <c r="G685" s="40"/>
      <c r="H685" s="61"/>
    </row>
    <row r="686" spans="1:8" ht="15">
      <c r="A686" s="38"/>
      <c r="B686" s="38"/>
      <c r="D686" s="38"/>
      <c r="E686" s="39"/>
      <c r="F686" s="40"/>
      <c r="G686" s="40"/>
      <c r="H686" s="61"/>
    </row>
    <row r="687" spans="1:8" ht="15">
      <c r="A687" s="38"/>
      <c r="B687" s="38"/>
      <c r="D687" s="38"/>
      <c r="E687" s="39"/>
      <c r="F687" s="40"/>
      <c r="G687" s="40"/>
      <c r="H687" s="61"/>
    </row>
    <row r="688" spans="1:8" ht="15">
      <c r="A688" s="38"/>
      <c r="B688" s="38"/>
      <c r="D688" s="38"/>
      <c r="E688" s="39"/>
      <c r="F688" s="40"/>
      <c r="G688" s="40"/>
      <c r="H688" s="61"/>
    </row>
    <row r="689" spans="1:8" ht="15">
      <c r="A689" s="38"/>
      <c r="B689" s="38"/>
      <c r="D689" s="38"/>
      <c r="E689" s="39"/>
      <c r="F689" s="40"/>
      <c r="G689" s="40"/>
      <c r="H689" s="61"/>
    </row>
    <row r="690" spans="1:8" ht="15">
      <c r="A690" s="38"/>
      <c r="B690" s="38"/>
      <c r="D690" s="38"/>
      <c r="E690" s="39"/>
      <c r="F690" s="40"/>
      <c r="G690" s="40"/>
      <c r="H690" s="61"/>
    </row>
    <row r="691" spans="1:8" ht="15">
      <c r="A691" s="38"/>
      <c r="B691" s="38"/>
      <c r="D691" s="38"/>
      <c r="E691" s="39"/>
      <c r="F691" s="40"/>
      <c r="G691" s="40"/>
      <c r="H691" s="61"/>
    </row>
    <row r="692" spans="1:8" ht="15">
      <c r="A692" s="38"/>
      <c r="B692" s="38"/>
      <c r="D692" s="38"/>
      <c r="E692" s="39"/>
      <c r="F692" s="40"/>
      <c r="G692" s="40"/>
      <c r="H692" s="61"/>
    </row>
  </sheetData>
  <sheetProtection/>
  <mergeCells count="69">
    <mergeCell ref="L9:M9"/>
    <mergeCell ref="A6:M6"/>
    <mergeCell ref="D62:E62"/>
    <mergeCell ref="D59:E59"/>
    <mergeCell ref="D58:E58"/>
    <mergeCell ref="D31:E31"/>
    <mergeCell ref="A36:A47"/>
    <mergeCell ref="B11:C11"/>
    <mergeCell ref="A19:A32"/>
    <mergeCell ref="D56:E56"/>
    <mergeCell ref="E73:F73"/>
    <mergeCell ref="D66:E66"/>
    <mergeCell ref="G73:I73"/>
    <mergeCell ref="D39:E39"/>
    <mergeCell ref="D49:E49"/>
    <mergeCell ref="D40:E40"/>
    <mergeCell ref="D46:E46"/>
    <mergeCell ref="D47:E47"/>
    <mergeCell ref="D45:E45"/>
    <mergeCell ref="D42:E42"/>
    <mergeCell ref="D12:E12"/>
    <mergeCell ref="D33:E33"/>
    <mergeCell ref="D37:E37"/>
    <mergeCell ref="D32:E32"/>
    <mergeCell ref="D35:E35"/>
    <mergeCell ref="D36:E36"/>
    <mergeCell ref="A76:B76"/>
    <mergeCell ref="C76:I76"/>
    <mergeCell ref="A13:A17"/>
    <mergeCell ref="D13:E13"/>
    <mergeCell ref="D16:E16"/>
    <mergeCell ref="D17:E17"/>
    <mergeCell ref="D38:E38"/>
    <mergeCell ref="D34:E34"/>
    <mergeCell ref="D41:E41"/>
    <mergeCell ref="D55:E55"/>
    <mergeCell ref="D43:E43"/>
    <mergeCell ref="D44:E44"/>
    <mergeCell ref="D54:E54"/>
    <mergeCell ref="D53:E53"/>
    <mergeCell ref="D50:E50"/>
    <mergeCell ref="D48:E48"/>
    <mergeCell ref="D51:E51"/>
    <mergeCell ref="D52:E52"/>
    <mergeCell ref="A60:A68"/>
    <mergeCell ref="D68:E68"/>
    <mergeCell ref="D63:E63"/>
    <mergeCell ref="D65:E65"/>
    <mergeCell ref="D61:E61"/>
    <mergeCell ref="D67:E67"/>
    <mergeCell ref="D64:E64"/>
    <mergeCell ref="D60:E60"/>
    <mergeCell ref="D11:E11"/>
    <mergeCell ref="J9:J10"/>
    <mergeCell ref="K9:K10"/>
    <mergeCell ref="H9:H10"/>
    <mergeCell ref="F9:F10"/>
    <mergeCell ref="G9:G10"/>
    <mergeCell ref="I9:I10"/>
    <mergeCell ref="E69:H69"/>
    <mergeCell ref="B20:B30"/>
    <mergeCell ref="A9:C10"/>
    <mergeCell ref="D9:E10"/>
    <mergeCell ref="D21:E21"/>
    <mergeCell ref="D30:E30"/>
    <mergeCell ref="D19:E19"/>
    <mergeCell ref="D18:E18"/>
    <mergeCell ref="D20:E20"/>
    <mergeCell ref="D22:E22"/>
  </mergeCells>
  <printOptions horizontalCentered="1"/>
  <pageMargins left="0.393700787401575" right="0.31496062992126" top="0.31496062992126" bottom="0.54" header="0.275590551181102" footer="0.31496062992126"/>
  <pageSetup fitToHeight="5" horizontalDpi="600" verticalDpi="600" orientation="portrait" paperSize="9" scale="75" r:id="rId1"/>
  <headerFooter alignWithMargins="0">
    <oddFooter>&amp;C&amp;8Pagina &amp;P din &amp;N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B1:S49"/>
  <sheetViews>
    <sheetView zoomScalePageLayoutView="0" workbookViewId="0" topLeftCell="A7">
      <selection activeCell="N11" sqref="N11"/>
    </sheetView>
  </sheetViews>
  <sheetFormatPr defaultColWidth="9.140625" defaultRowHeight="12.75"/>
  <cols>
    <col min="1" max="1" width="2.421875" style="0" customWidth="1"/>
    <col min="2" max="2" width="69.57421875" style="0" customWidth="1"/>
    <col min="3" max="3" width="4.00390625" style="0" customWidth="1"/>
    <col min="4" max="4" width="6.8515625" style="0" customWidth="1"/>
    <col min="5" max="5" width="7.8515625" style="0" customWidth="1"/>
    <col min="7" max="8" width="7.140625" style="0" customWidth="1"/>
    <col min="9" max="9" width="6.140625" style="0" customWidth="1"/>
    <col min="10" max="10" width="6.421875" style="0" customWidth="1"/>
    <col min="11" max="11" width="7.28125" style="0" customWidth="1"/>
    <col min="12" max="12" width="6.00390625" style="0" customWidth="1"/>
    <col min="13" max="13" width="6.28125" style="0" customWidth="1"/>
    <col min="14" max="14" width="7.140625" style="368" customWidth="1"/>
    <col min="15" max="15" width="7.28125" style="368" customWidth="1"/>
    <col min="16" max="16" width="6.7109375" style="368" customWidth="1"/>
    <col min="17" max="17" width="6.8515625" style="368" customWidth="1"/>
  </cols>
  <sheetData>
    <row r="1" spans="2:13" ht="12.75">
      <c r="B1" t="s">
        <v>433</v>
      </c>
      <c r="K1" s="590" t="s">
        <v>467</v>
      </c>
      <c r="L1" s="590"/>
      <c r="M1" s="368"/>
    </row>
    <row r="2" spans="11:13" ht="12.75">
      <c r="K2" s="368"/>
      <c r="L2" s="368"/>
      <c r="M2" s="368"/>
    </row>
    <row r="3" spans="2:13" ht="12.75">
      <c r="B3" t="s">
        <v>434</v>
      </c>
      <c r="D3" s="365">
        <f>'BVC 2016 sintetic'!G23</f>
        <v>1729</v>
      </c>
      <c r="E3" s="365">
        <f>'BVC 2016 sintetic'!H23</f>
        <v>2091</v>
      </c>
      <c r="F3" s="367" t="s">
        <v>465</v>
      </c>
      <c r="G3" s="365">
        <f>'BVC 2016 analitic'!I100</f>
        <v>1729</v>
      </c>
      <c r="H3" s="365">
        <f>'BVC 2016 analitic'!J100</f>
        <v>2091</v>
      </c>
      <c r="K3" s="369">
        <f>D3-G3</f>
        <v>0</v>
      </c>
      <c r="L3" s="369">
        <f>E3-H3</f>
        <v>0</v>
      </c>
      <c r="M3" s="368"/>
    </row>
    <row r="4" spans="2:13" ht="12.75">
      <c r="B4" t="s">
        <v>435</v>
      </c>
      <c r="D4" s="365">
        <f>'BVC 2016 sintetic'!G24</f>
        <v>1518</v>
      </c>
      <c r="E4" s="365">
        <f>'BVC 2016 sintetic'!H24</f>
        <v>1878</v>
      </c>
      <c r="F4" s="367" t="s">
        <v>465</v>
      </c>
      <c r="G4" s="365">
        <f>'BVC 2016 analitic'!I101</f>
        <v>1518</v>
      </c>
      <c r="H4" s="365">
        <f>'BVC 2016 analitic'!J101</f>
        <v>1878</v>
      </c>
      <c r="K4" s="369">
        <f>D4-G4</f>
        <v>0</v>
      </c>
      <c r="L4" s="369">
        <f>E4-H4</f>
        <v>0</v>
      </c>
      <c r="M4" s="368"/>
    </row>
    <row r="5" spans="6:13" ht="12.75">
      <c r="F5" s="367"/>
      <c r="K5" s="369"/>
      <c r="L5" s="369"/>
      <c r="M5" s="368"/>
    </row>
    <row r="6" spans="2:13" ht="26.25" customHeight="1">
      <c r="B6" s="364" t="s">
        <v>436</v>
      </c>
      <c r="D6" s="365">
        <f>'BVC 2016 sintetic'!H58</f>
        <v>0</v>
      </c>
      <c r="F6" s="367" t="s">
        <v>466</v>
      </c>
      <c r="G6" s="365">
        <f>'BVC 2016 sintetic'!H55-'BVC 2016 sintetic'!H57</f>
        <v>447</v>
      </c>
      <c r="H6" s="366"/>
      <c r="K6" s="369">
        <f>D6-G6</f>
        <v>-447</v>
      </c>
      <c r="L6" s="369"/>
      <c r="M6" s="368"/>
    </row>
    <row r="7" spans="6:13" ht="12.75">
      <c r="F7" s="367"/>
      <c r="K7" s="369"/>
      <c r="L7" s="369"/>
      <c r="M7" s="368"/>
    </row>
    <row r="8" spans="6:13" ht="12.75">
      <c r="F8" s="367"/>
      <c r="K8" s="369"/>
      <c r="L8" s="369"/>
      <c r="M8" s="368"/>
    </row>
    <row r="9" spans="2:13" ht="12.75">
      <c r="B9" t="s">
        <v>437</v>
      </c>
      <c r="F9" s="367"/>
      <c r="K9" s="369"/>
      <c r="L9" s="369"/>
      <c r="M9" s="368"/>
    </row>
    <row r="10" spans="6:13" ht="12.75">
      <c r="F10" s="367"/>
      <c r="K10" s="369"/>
      <c r="L10" s="369"/>
      <c r="M10" s="368"/>
    </row>
    <row r="11" spans="2:13" ht="12.75">
      <c r="B11" t="s">
        <v>439</v>
      </c>
      <c r="D11" s="365">
        <f>'Anexa 3'!F14</f>
        <v>4567</v>
      </c>
      <c r="E11" s="365">
        <f>'Anexa 3'!G14</f>
        <v>0</v>
      </c>
      <c r="F11" s="367" t="s">
        <v>465</v>
      </c>
      <c r="G11" s="365">
        <f>'BVC 2016 analitic'!G14</f>
        <v>4157</v>
      </c>
      <c r="H11" s="365">
        <f>'BVC 2016 analitic'!I14</f>
        <v>4157</v>
      </c>
      <c r="K11" s="369">
        <f aca="true" t="shared" si="0" ref="K11:L14">D11-G11</f>
        <v>410</v>
      </c>
      <c r="L11" s="369">
        <f t="shared" si="0"/>
        <v>-4157</v>
      </c>
      <c r="M11" s="368"/>
    </row>
    <row r="12" spans="2:13" ht="12.75">
      <c r="B12" t="s">
        <v>438</v>
      </c>
      <c r="D12" s="365">
        <f>'Anexa 3'!F15</f>
        <v>4501</v>
      </c>
      <c r="E12" s="365">
        <f>'Anexa 3'!G15</f>
        <v>0</v>
      </c>
      <c r="F12" s="367" t="s">
        <v>465</v>
      </c>
      <c r="G12" s="365">
        <f>'BVC 2016 analitic'!G15</f>
        <v>4091</v>
      </c>
      <c r="H12" s="365">
        <f>'BVC 2016 analitic'!I15</f>
        <v>4091</v>
      </c>
      <c r="K12" s="369">
        <f t="shared" si="0"/>
        <v>410</v>
      </c>
      <c r="L12" s="369">
        <f t="shared" si="0"/>
        <v>-4091</v>
      </c>
      <c r="M12" s="368"/>
    </row>
    <row r="13" spans="2:13" ht="12.75">
      <c r="B13" t="s">
        <v>440</v>
      </c>
      <c r="D13" s="365">
        <f>'Anexa 3'!F16</f>
        <v>66</v>
      </c>
      <c r="E13" s="365">
        <f>'Anexa 3'!G16</f>
        <v>0</v>
      </c>
      <c r="F13" s="367" t="s">
        <v>465</v>
      </c>
      <c r="G13" s="365">
        <f>'BVC 2016 analitic'!G35</f>
        <v>66</v>
      </c>
      <c r="H13" s="365">
        <f>'BVC 2016 analitic'!I35</f>
        <v>66</v>
      </c>
      <c r="K13" s="369">
        <f t="shared" si="0"/>
        <v>0</v>
      </c>
      <c r="L13" s="369">
        <f t="shared" si="0"/>
        <v>-66</v>
      </c>
      <c r="M13" s="368"/>
    </row>
    <row r="14" spans="2:13" ht="12.75">
      <c r="B14" t="s">
        <v>441</v>
      </c>
      <c r="D14" s="365">
        <f>'Anexa 3'!F17</f>
        <v>0</v>
      </c>
      <c r="E14" s="365">
        <f>'Anexa 3'!G17</f>
        <v>0</v>
      </c>
      <c r="F14" s="367" t="s">
        <v>465</v>
      </c>
      <c r="G14" s="365">
        <f>'BVC 2016 analitic'!G41</f>
        <v>0</v>
      </c>
      <c r="H14" s="365">
        <f>'BVC 2016 analitic'!I41</f>
        <v>0</v>
      </c>
      <c r="K14" s="369">
        <f t="shared" si="0"/>
        <v>0</v>
      </c>
      <c r="L14" s="369">
        <f t="shared" si="0"/>
        <v>0</v>
      </c>
      <c r="M14" s="368"/>
    </row>
    <row r="17" ht="12.75">
      <c r="B17" t="s">
        <v>442</v>
      </c>
    </row>
    <row r="19" spans="2:18" ht="12.75">
      <c r="B19" t="s">
        <v>443</v>
      </c>
      <c r="D19" s="365">
        <f>'Anexa 5'!F13</f>
        <v>335</v>
      </c>
      <c r="E19" s="365">
        <f>'Anexa 5'!G13</f>
        <v>447</v>
      </c>
      <c r="F19" s="365">
        <f>'Anexa 5'!H13</f>
        <v>400</v>
      </c>
      <c r="G19" s="365">
        <f>'Anexa 5'!I13</f>
        <v>400</v>
      </c>
      <c r="H19" s="365"/>
      <c r="I19" s="367" t="s">
        <v>465</v>
      </c>
      <c r="J19" s="365">
        <f>'BVC 2016 sintetic'!G55</f>
        <v>335</v>
      </c>
      <c r="K19" s="365">
        <f>'BVC 2016 sintetic'!H55</f>
        <v>447</v>
      </c>
      <c r="L19" s="365">
        <f>'BVC 2016 sintetic'!J55</f>
        <v>400</v>
      </c>
      <c r="M19" s="365">
        <f>'BVC 2016 sintetic'!K55</f>
        <v>400</v>
      </c>
      <c r="O19" s="369">
        <f aca="true" t="shared" si="1" ref="O19:R21">D19-J19</f>
        <v>0</v>
      </c>
      <c r="P19" s="369">
        <f t="shared" si="1"/>
        <v>0</v>
      </c>
      <c r="Q19" s="369">
        <f t="shared" si="1"/>
        <v>0</v>
      </c>
      <c r="R19" s="369">
        <f t="shared" si="1"/>
        <v>0</v>
      </c>
    </row>
    <row r="20" spans="2:18" ht="12.75">
      <c r="B20" t="s">
        <v>444</v>
      </c>
      <c r="D20" s="365">
        <f>'Anexa 5'!F24</f>
        <v>335</v>
      </c>
      <c r="E20" s="365">
        <f>'Anexa 5'!G24</f>
        <v>0</v>
      </c>
      <c r="F20" s="365">
        <f>'Anexa 5'!H24</f>
        <v>0</v>
      </c>
      <c r="G20" s="365">
        <f>'Anexa 5'!I24</f>
        <v>0</v>
      </c>
      <c r="H20" s="365"/>
      <c r="I20" s="367" t="s">
        <v>465</v>
      </c>
      <c r="J20" s="365">
        <f>'BVC 2016 sintetic'!G58</f>
        <v>335</v>
      </c>
      <c r="K20" s="365">
        <f>'BVC 2016 sintetic'!H58</f>
        <v>0</v>
      </c>
      <c r="L20" s="365">
        <f>'BVC 2016 sintetic'!J58</f>
        <v>0</v>
      </c>
      <c r="M20" s="365">
        <f>'BVC 2016 sintetic'!K58</f>
        <v>0</v>
      </c>
      <c r="O20" s="369">
        <f t="shared" si="1"/>
        <v>0</v>
      </c>
      <c r="P20" s="369">
        <f t="shared" si="1"/>
        <v>0</v>
      </c>
      <c r="Q20" s="369">
        <f t="shared" si="1"/>
        <v>0</v>
      </c>
      <c r="R20" s="369">
        <f t="shared" si="1"/>
        <v>0</v>
      </c>
    </row>
    <row r="21" spans="2:19" ht="12.75">
      <c r="B21" t="s">
        <v>445</v>
      </c>
      <c r="D21" s="365">
        <f>'Anexa 5'!E13</f>
        <v>335</v>
      </c>
      <c r="E21" s="365">
        <f>'Anexa 5'!F13</f>
        <v>335</v>
      </c>
      <c r="F21" s="365">
        <f>'Anexa 5'!G13</f>
        <v>447</v>
      </c>
      <c r="G21" s="365">
        <f>'Anexa 5'!H13</f>
        <v>400</v>
      </c>
      <c r="H21" s="365">
        <f>'Anexa 5'!I13</f>
        <v>400</v>
      </c>
      <c r="I21" s="370" t="s">
        <v>468</v>
      </c>
      <c r="J21" s="365">
        <f>'Anexa 5'!E24</f>
        <v>335</v>
      </c>
      <c r="K21" s="365">
        <f>'Anexa 5'!F24</f>
        <v>335</v>
      </c>
      <c r="L21" s="365">
        <f>'Anexa 5'!G24</f>
        <v>0</v>
      </c>
      <c r="M21" s="365">
        <f>'Anexa 5'!H24</f>
        <v>0</v>
      </c>
      <c r="N21" s="365">
        <f>'Anexa 5'!I24</f>
        <v>0</v>
      </c>
      <c r="O21" s="369">
        <f t="shared" si="1"/>
        <v>0</v>
      </c>
      <c r="P21" s="369">
        <f t="shared" si="1"/>
        <v>0</v>
      </c>
      <c r="Q21" s="369">
        <f t="shared" si="1"/>
        <v>447</v>
      </c>
      <c r="R21" s="369">
        <f t="shared" si="1"/>
        <v>400</v>
      </c>
      <c r="S21" s="369">
        <f>H21-N21</f>
        <v>400</v>
      </c>
    </row>
    <row r="22" spans="2:17" ht="12.75">
      <c r="B22" t="s">
        <v>446</v>
      </c>
      <c r="D22" s="365">
        <f>'Anexa 5'!E15</f>
        <v>0</v>
      </c>
      <c r="E22" s="365">
        <f>'Anexa 5'!F15</f>
        <v>0</v>
      </c>
      <c r="F22" s="365">
        <f>'Anexa 5'!G15</f>
        <v>0</v>
      </c>
      <c r="I22" s="370" t="s">
        <v>466</v>
      </c>
      <c r="J22" s="365">
        <f>'BVC 2016 analitic'!G140</f>
        <v>280</v>
      </c>
      <c r="K22" s="365">
        <f>'BVC 2016 analitic'!I140</f>
        <v>280</v>
      </c>
      <c r="L22" s="365">
        <f>'BVC 2016 analitic'!J140</f>
        <v>250</v>
      </c>
      <c r="O22" s="369">
        <f>J22-D22</f>
        <v>280</v>
      </c>
      <c r="P22" s="369">
        <f>K22-E22</f>
        <v>280</v>
      </c>
      <c r="Q22" s="369">
        <f>L22-F22</f>
        <v>250</v>
      </c>
    </row>
    <row r="23" spans="2:13" ht="12.75">
      <c r="B23" t="s">
        <v>447</v>
      </c>
      <c r="D23" s="365">
        <f>'Anexa 5'!F17</f>
        <v>0</v>
      </c>
      <c r="E23" s="365">
        <f>'Anexa 5'!G17</f>
        <v>0</v>
      </c>
      <c r="F23" s="365">
        <f>'Anexa 5'!H17</f>
        <v>0</v>
      </c>
      <c r="G23" s="365">
        <f>'Anexa 5'!I17</f>
        <v>0</v>
      </c>
      <c r="I23" s="367" t="s">
        <v>465</v>
      </c>
      <c r="J23" s="365">
        <f>'BVC 2016 sintetic'!G56</f>
        <v>0</v>
      </c>
      <c r="K23" s="365">
        <f>'BVC 2016 sintetic'!H56</f>
        <v>0</v>
      </c>
      <c r="L23" s="365">
        <f>'BVC 2016 sintetic'!J56</f>
        <v>0</v>
      </c>
      <c r="M23" s="365">
        <f>'BVC 2016 sintetic'!K56</f>
        <v>0</v>
      </c>
    </row>
    <row r="24" spans="2:12" ht="12.75">
      <c r="B24" t="s">
        <v>448</v>
      </c>
      <c r="D24" s="365">
        <f>'Anexa 5'!G48</f>
        <v>0</v>
      </c>
      <c r="E24" s="365">
        <f>'Anexa 5'!H48</f>
        <v>0</v>
      </c>
      <c r="F24" s="365">
        <f>'Anexa 5'!I48</f>
        <v>0</v>
      </c>
      <c r="I24" s="367" t="s">
        <v>465</v>
      </c>
      <c r="J24">
        <f>'Anexa 7'!G38</f>
        <v>0</v>
      </c>
      <c r="K24">
        <f>'Anexa 7'!L38</f>
        <v>0</v>
      </c>
      <c r="L24">
        <f>'Anexa 7'!Q38</f>
        <v>0</v>
      </c>
    </row>
    <row r="25" spans="2:18" ht="12.75">
      <c r="B25" t="s">
        <v>449</v>
      </c>
      <c r="D25" s="365">
        <f>'Anexa 5'!F13</f>
        <v>335</v>
      </c>
      <c r="E25" s="365">
        <f>'Anexa 5'!G13</f>
        <v>447</v>
      </c>
      <c r="F25" s="365">
        <f>'Anexa 5'!H13</f>
        <v>400</v>
      </c>
      <c r="G25" s="365">
        <f>'Anexa 5'!I13</f>
        <v>400</v>
      </c>
      <c r="I25" s="367" t="s">
        <v>465</v>
      </c>
      <c r="J25" s="373">
        <f>J26-J27</f>
        <v>335</v>
      </c>
      <c r="K25" s="373">
        <f>K26-K27</f>
        <v>447</v>
      </c>
      <c r="L25" s="373">
        <f>L26-L27</f>
        <v>400</v>
      </c>
      <c r="M25" s="373">
        <f>M26-M27</f>
        <v>400</v>
      </c>
      <c r="O25" s="369">
        <f>D25-J25</f>
        <v>0</v>
      </c>
      <c r="P25" s="369">
        <f>E25-K25</f>
        <v>0</v>
      </c>
      <c r="Q25" s="369">
        <f>F25-L25</f>
        <v>0</v>
      </c>
      <c r="R25" s="369">
        <f>G25-M25</f>
        <v>0</v>
      </c>
    </row>
    <row r="26" spans="9:13" ht="12.75">
      <c r="I26" s="372" t="s">
        <v>472</v>
      </c>
      <c r="J26" s="365">
        <f>'BVC 2016 sintetic'!G55</f>
        <v>335</v>
      </c>
      <c r="K26" s="365">
        <f>'BVC 2016 sintetic'!H55</f>
        <v>447</v>
      </c>
      <c r="L26" s="365">
        <f>'BVC 2016 sintetic'!J55</f>
        <v>400</v>
      </c>
      <c r="M26" s="365">
        <f>'BVC 2016 sintetic'!K55</f>
        <v>400</v>
      </c>
    </row>
    <row r="27" spans="9:13" ht="12.75">
      <c r="I27" s="372" t="s">
        <v>473</v>
      </c>
      <c r="J27" s="365">
        <f>'BVC 2016 sintetic'!G57</f>
        <v>0</v>
      </c>
      <c r="K27" s="365">
        <f>'BVC 2016 sintetic'!H57</f>
        <v>0</v>
      </c>
      <c r="L27" s="365">
        <f>'BVC 2016 sintetic'!J57</f>
        <v>0</v>
      </c>
      <c r="M27" s="365">
        <f>'BVC 2016 sintetic'!K57</f>
        <v>0</v>
      </c>
    </row>
    <row r="28" ht="12.75">
      <c r="B28" t="s">
        <v>450</v>
      </c>
    </row>
    <row r="30" spans="2:6" ht="12.75">
      <c r="B30" t="s">
        <v>454</v>
      </c>
      <c r="D30" s="365">
        <f>'Anexa 6'!C16</f>
        <v>50</v>
      </c>
      <c r="E30" s="370" t="s">
        <v>465</v>
      </c>
      <c r="F30" s="365">
        <f>'BVC 2016 sintetic'!G67</f>
        <v>50</v>
      </c>
    </row>
    <row r="31" spans="2:6" ht="12.75">
      <c r="B31" t="s">
        <v>455</v>
      </c>
      <c r="D31" s="365">
        <f>'Anexa 6'!J16</f>
        <v>11</v>
      </c>
      <c r="E31" s="370" t="s">
        <v>465</v>
      </c>
      <c r="F31" s="365">
        <f>'BVC 2016 sintetic'!H67</f>
        <v>11</v>
      </c>
    </row>
    <row r="32" spans="2:6" ht="12.75">
      <c r="B32" t="s">
        <v>456</v>
      </c>
      <c r="D32" s="365">
        <f>'Anexa 6'!L16</f>
        <v>0</v>
      </c>
      <c r="E32" s="370" t="s">
        <v>465</v>
      </c>
      <c r="F32" s="365">
        <f>'BVC 2016 sintetic'!J67</f>
        <v>0</v>
      </c>
    </row>
    <row r="33" spans="2:6" ht="12.75">
      <c r="B33" t="s">
        <v>457</v>
      </c>
      <c r="D33" s="365">
        <f>'Anexa 6'!N16</f>
        <v>0</v>
      </c>
      <c r="E33" s="370" t="s">
        <v>465</v>
      </c>
      <c r="F33" s="365">
        <f>'BVC 2016 sintetic'!K67</f>
        <v>0</v>
      </c>
    </row>
    <row r="34" spans="2:6" ht="12.75">
      <c r="B34" t="s">
        <v>458</v>
      </c>
      <c r="D34" s="365">
        <f>'Anexa 6'!C16</f>
        <v>50</v>
      </c>
      <c r="E34" s="370" t="s">
        <v>465</v>
      </c>
      <c r="F34" s="365">
        <f>'BVC 2016 analitic'!I177</f>
        <v>50</v>
      </c>
    </row>
    <row r="35" spans="2:6" ht="12.75">
      <c r="B35" t="s">
        <v>459</v>
      </c>
      <c r="D35" s="365">
        <f>'Anexa 6'!J16</f>
        <v>11</v>
      </c>
      <c r="E35" s="370" t="s">
        <v>465</v>
      </c>
      <c r="F35" s="365">
        <f>'BVC 2016 analitic'!J177</f>
        <v>11</v>
      </c>
    </row>
    <row r="38" ht="12.75">
      <c r="B38" t="s">
        <v>452</v>
      </c>
    </row>
    <row r="40" spans="2:6" ht="12.75">
      <c r="B40" t="s">
        <v>453</v>
      </c>
      <c r="D40">
        <f>'Anexa 7'!H39</f>
        <v>0</v>
      </c>
      <c r="E40" s="370" t="s">
        <v>466</v>
      </c>
      <c r="F40" s="365">
        <f>'BVC 2016 analitic'!J151</f>
        <v>0</v>
      </c>
    </row>
    <row r="41" spans="2:6" ht="12.75">
      <c r="B41" t="s">
        <v>460</v>
      </c>
      <c r="D41">
        <f>'Anexa 7'!I39</f>
        <v>0</v>
      </c>
      <c r="E41" s="370" t="s">
        <v>466</v>
      </c>
      <c r="F41" s="365">
        <f>'BVC 2016 analitic'!J154</f>
        <v>0</v>
      </c>
    </row>
    <row r="42" spans="2:6" ht="12.75">
      <c r="B42" t="s">
        <v>461</v>
      </c>
      <c r="D42">
        <f>'Anexa 7'!J39</f>
        <v>0</v>
      </c>
      <c r="E42" s="370" t="s">
        <v>466</v>
      </c>
      <c r="F42" s="365">
        <f>'BVC 2016 analitic'!J81</f>
        <v>4</v>
      </c>
    </row>
    <row r="43" spans="2:10" ht="12.75">
      <c r="B43" t="s">
        <v>462</v>
      </c>
      <c r="D43">
        <f>'Anexa 7'!G38</f>
        <v>0</v>
      </c>
      <c r="E43">
        <f>'Anexa 7'!L38</f>
        <v>0</v>
      </c>
      <c r="F43">
        <f>'Anexa 7'!Q38</f>
        <v>0</v>
      </c>
      <c r="G43" s="371" t="s">
        <v>465</v>
      </c>
      <c r="H43" s="365">
        <f>'Anexa 5'!G48</f>
        <v>0</v>
      </c>
      <c r="I43" s="365">
        <f>'Anexa 5'!H48</f>
        <v>0</v>
      </c>
      <c r="J43" s="365">
        <f>'Anexa 5'!I48</f>
        <v>0</v>
      </c>
    </row>
    <row r="46" ht="12.75">
      <c r="B46" t="s">
        <v>451</v>
      </c>
    </row>
    <row r="48" ht="12.75">
      <c r="B48" t="s">
        <v>463</v>
      </c>
    </row>
    <row r="49" ht="12.75">
      <c r="B49" t="s">
        <v>464</v>
      </c>
    </row>
  </sheetData>
  <sheetProtection/>
  <mergeCells count="1">
    <mergeCell ref="K1:L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E188"/>
  <sheetViews>
    <sheetView tabSelected="1" zoomScalePageLayoutView="0" workbookViewId="0" topLeftCell="A1">
      <pane xSplit="6" ySplit="13" topLeftCell="G159" activePane="bottomRight" state="frozen"/>
      <selection pane="topLeft" activeCell="B25" sqref="B25"/>
      <selection pane="topRight" activeCell="B25" sqref="B25"/>
      <selection pane="bottomLeft" activeCell="B25" sqref="B25"/>
      <selection pane="bottomRight" activeCell="K159" sqref="K159"/>
    </sheetView>
  </sheetViews>
  <sheetFormatPr defaultColWidth="9.140625" defaultRowHeight="12.75"/>
  <cols>
    <col min="1" max="1" width="4.7109375" style="260" customWidth="1"/>
    <col min="2" max="2" width="3.421875" style="260" customWidth="1"/>
    <col min="3" max="3" width="3.7109375" style="260" customWidth="1"/>
    <col min="4" max="4" width="4.57421875" style="260" customWidth="1"/>
    <col min="5" max="5" width="42.421875" style="261" customWidth="1"/>
    <col min="6" max="6" width="5.00390625" style="42" customWidth="1"/>
    <col min="7" max="7" width="10.28125" style="41" customWidth="1"/>
    <col min="8" max="8" width="10.28125" style="43" customWidth="1"/>
    <col min="9" max="9" width="11.57421875" style="352" customWidth="1"/>
    <col min="10" max="10" width="10.7109375" style="353" customWidth="1"/>
    <col min="11" max="11" width="9.8515625" style="305" customWidth="1"/>
    <col min="12" max="14" width="9.140625" style="41" customWidth="1"/>
    <col min="15" max="15" width="10.140625" style="41" bestFit="1" customWidth="1"/>
    <col min="16" max="16384" width="9.140625" style="41" customWidth="1"/>
  </cols>
  <sheetData>
    <row r="1" spans="1:109" s="37" customFormat="1" ht="15">
      <c r="A1" s="65" t="s">
        <v>393</v>
      </c>
      <c r="B1" s="66"/>
      <c r="C1" s="67"/>
      <c r="D1" s="66"/>
      <c r="E1" s="68"/>
      <c r="F1" s="69"/>
      <c r="G1" s="69"/>
      <c r="H1" s="70"/>
      <c r="I1" s="348"/>
      <c r="J1" s="349"/>
      <c r="K1" s="304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36"/>
      <c r="X1" s="36"/>
      <c r="Y1" s="36"/>
      <c r="Z1" s="36"/>
      <c r="AA1" s="36"/>
      <c r="AB1" s="36"/>
      <c r="AC1" s="36"/>
      <c r="AD1" s="36"/>
      <c r="AE1" s="36"/>
      <c r="AF1" s="36"/>
      <c r="AG1" s="36"/>
      <c r="AH1" s="36"/>
      <c r="AI1" s="36"/>
      <c r="AJ1" s="36"/>
      <c r="AK1" s="36"/>
      <c r="AL1" s="36"/>
      <c r="AM1" s="36"/>
      <c r="AN1" s="36"/>
      <c r="AO1" s="36"/>
      <c r="AP1" s="36"/>
      <c r="AQ1" s="36"/>
      <c r="AR1" s="36"/>
      <c r="AS1" s="36"/>
      <c r="AT1" s="36"/>
      <c r="AU1" s="36"/>
      <c r="AV1" s="36"/>
      <c r="AW1" s="36"/>
      <c r="AX1" s="36"/>
      <c r="AY1" s="36"/>
      <c r="AZ1" s="36"/>
      <c r="BA1" s="36"/>
      <c r="BB1" s="36"/>
      <c r="BC1" s="36"/>
      <c r="BD1" s="36"/>
      <c r="BE1" s="36"/>
      <c r="BF1" s="36"/>
      <c r="BG1" s="36"/>
      <c r="BH1" s="36"/>
      <c r="BI1" s="36"/>
      <c r="BJ1" s="36"/>
      <c r="BK1" s="36"/>
      <c r="BL1" s="36"/>
      <c r="BM1" s="36"/>
      <c r="BN1" s="36"/>
      <c r="BO1" s="36"/>
      <c r="BP1" s="36"/>
      <c r="BQ1" s="36"/>
      <c r="BR1" s="36"/>
      <c r="BS1" s="36"/>
      <c r="BT1" s="36"/>
      <c r="BU1" s="36"/>
      <c r="BV1" s="36"/>
      <c r="BW1" s="36"/>
      <c r="BX1" s="36"/>
      <c r="BY1" s="36"/>
      <c r="BZ1" s="36"/>
      <c r="CA1" s="36"/>
      <c r="CB1" s="36"/>
      <c r="CC1" s="36"/>
      <c r="CD1" s="36"/>
      <c r="CE1" s="36"/>
      <c r="CF1" s="36"/>
      <c r="CG1" s="36"/>
      <c r="CH1" s="36"/>
      <c r="CI1" s="36"/>
      <c r="CJ1" s="36"/>
      <c r="CK1" s="36"/>
      <c r="CL1" s="36"/>
      <c r="CM1" s="36"/>
      <c r="CN1" s="36"/>
      <c r="CO1" s="36"/>
      <c r="CP1" s="36"/>
      <c r="CQ1" s="36"/>
      <c r="CR1" s="36"/>
      <c r="CS1" s="36"/>
      <c r="CT1" s="36"/>
      <c r="CU1" s="36"/>
      <c r="CV1" s="36"/>
      <c r="CW1" s="36"/>
      <c r="CX1" s="36"/>
      <c r="CY1" s="36"/>
      <c r="CZ1" s="36"/>
      <c r="DA1" s="36"/>
      <c r="DB1" s="36"/>
      <c r="DC1" s="36"/>
      <c r="DD1" s="36"/>
      <c r="DE1" s="36"/>
    </row>
    <row r="2" spans="1:109" s="37" customFormat="1" ht="15">
      <c r="A2" s="65" t="s">
        <v>479</v>
      </c>
      <c r="B2" s="66"/>
      <c r="C2" s="67"/>
      <c r="D2" s="66"/>
      <c r="E2" s="68"/>
      <c r="F2" s="69"/>
      <c r="G2" s="69"/>
      <c r="H2" s="70"/>
      <c r="I2" s="348"/>
      <c r="J2" s="349"/>
      <c r="K2" s="304"/>
      <c r="L2" s="36"/>
      <c r="M2" s="36"/>
      <c r="N2" s="36"/>
      <c r="O2" s="36"/>
      <c r="P2" s="36"/>
      <c r="Q2" s="36"/>
      <c r="R2" s="36"/>
      <c r="S2" s="36"/>
      <c r="T2" s="36"/>
      <c r="U2" s="36"/>
      <c r="V2" s="36"/>
      <c r="W2" s="36"/>
      <c r="X2" s="36"/>
      <c r="Y2" s="36"/>
      <c r="Z2" s="36"/>
      <c r="AA2" s="36"/>
      <c r="AB2" s="36"/>
      <c r="AC2" s="36"/>
      <c r="AD2" s="36"/>
      <c r="AE2" s="36"/>
      <c r="AF2" s="36"/>
      <c r="AG2" s="36"/>
      <c r="AH2" s="36"/>
      <c r="AI2" s="36"/>
      <c r="AJ2" s="36"/>
      <c r="AK2" s="36"/>
      <c r="AL2" s="36"/>
      <c r="AM2" s="36"/>
      <c r="AN2" s="36"/>
      <c r="AO2" s="36"/>
      <c r="AP2" s="36"/>
      <c r="AQ2" s="36"/>
      <c r="AR2" s="36"/>
      <c r="AS2" s="36"/>
      <c r="AT2" s="36"/>
      <c r="AU2" s="36"/>
      <c r="AV2" s="36"/>
      <c r="AW2" s="36"/>
      <c r="AX2" s="36"/>
      <c r="AY2" s="36"/>
      <c r="AZ2" s="36"/>
      <c r="BA2" s="36"/>
      <c r="BB2" s="36"/>
      <c r="BC2" s="36"/>
      <c r="BD2" s="36"/>
      <c r="BE2" s="36"/>
      <c r="BF2" s="36"/>
      <c r="BG2" s="36"/>
      <c r="BH2" s="36"/>
      <c r="BI2" s="36"/>
      <c r="BJ2" s="36"/>
      <c r="BK2" s="36"/>
      <c r="BL2" s="36"/>
      <c r="BM2" s="36"/>
      <c r="BN2" s="36"/>
      <c r="BO2" s="36"/>
      <c r="BP2" s="36"/>
      <c r="BQ2" s="36"/>
      <c r="BR2" s="36"/>
      <c r="BS2" s="36"/>
      <c r="BT2" s="36"/>
      <c r="BU2" s="36"/>
      <c r="BV2" s="36"/>
      <c r="BW2" s="36"/>
      <c r="BX2" s="36"/>
      <c r="BY2" s="36"/>
      <c r="BZ2" s="36"/>
      <c r="CA2" s="36"/>
      <c r="CB2" s="36"/>
      <c r="CC2" s="36"/>
      <c r="CD2" s="36"/>
      <c r="CE2" s="36"/>
      <c r="CF2" s="36"/>
      <c r="CG2" s="36"/>
      <c r="CH2" s="36"/>
      <c r="CI2" s="36"/>
      <c r="CJ2" s="36"/>
      <c r="CK2" s="36"/>
      <c r="CL2" s="36"/>
      <c r="CM2" s="36"/>
      <c r="CN2" s="36"/>
      <c r="CO2" s="36"/>
      <c r="CP2" s="36"/>
      <c r="CQ2" s="36"/>
      <c r="CR2" s="36"/>
      <c r="CS2" s="36"/>
      <c r="CT2" s="36"/>
      <c r="CU2" s="36"/>
      <c r="CV2" s="36"/>
      <c r="CW2" s="36"/>
      <c r="CX2" s="36"/>
      <c r="CY2" s="36"/>
      <c r="CZ2" s="36"/>
      <c r="DA2" s="36"/>
      <c r="DB2" s="36"/>
      <c r="DC2" s="36"/>
      <c r="DD2" s="36"/>
      <c r="DE2" s="36"/>
    </row>
    <row r="3" spans="1:109" s="37" customFormat="1" ht="15">
      <c r="A3" s="65" t="s">
        <v>480</v>
      </c>
      <c r="B3" s="66"/>
      <c r="C3" s="67"/>
      <c r="D3" s="66"/>
      <c r="E3" s="68"/>
      <c r="F3" s="69"/>
      <c r="G3" s="69"/>
      <c r="H3" s="70"/>
      <c r="I3" s="348"/>
      <c r="J3" s="349"/>
      <c r="K3" s="304"/>
      <c r="L3" s="36"/>
      <c r="M3" s="36"/>
      <c r="N3" s="36"/>
      <c r="O3" s="36"/>
      <c r="P3" s="36"/>
      <c r="Q3" s="36"/>
      <c r="R3" s="36"/>
      <c r="S3" s="36"/>
      <c r="T3" s="36"/>
      <c r="U3" s="36"/>
      <c r="V3" s="36"/>
      <c r="W3" s="36"/>
      <c r="X3" s="36"/>
      <c r="Y3" s="36"/>
      <c r="Z3" s="36"/>
      <c r="AA3" s="36"/>
      <c r="AB3" s="36"/>
      <c r="AC3" s="36"/>
      <c r="AD3" s="36"/>
      <c r="AE3" s="36"/>
      <c r="AF3" s="36"/>
      <c r="AG3" s="36"/>
      <c r="AH3" s="36"/>
      <c r="AI3" s="36"/>
      <c r="AJ3" s="36"/>
      <c r="AK3" s="36"/>
      <c r="AL3" s="36"/>
      <c r="AM3" s="36"/>
      <c r="AN3" s="36"/>
      <c r="AO3" s="36"/>
      <c r="AP3" s="36"/>
      <c r="AQ3" s="36"/>
      <c r="AR3" s="36"/>
      <c r="AS3" s="36"/>
      <c r="AT3" s="36"/>
      <c r="AU3" s="36"/>
      <c r="AV3" s="36"/>
      <c r="AW3" s="36"/>
      <c r="AX3" s="36"/>
      <c r="AY3" s="36"/>
      <c r="AZ3" s="36"/>
      <c r="BA3" s="36"/>
      <c r="BB3" s="36"/>
      <c r="BC3" s="36"/>
      <c r="BD3" s="36"/>
      <c r="BE3" s="36"/>
      <c r="BF3" s="36"/>
      <c r="BG3" s="36"/>
      <c r="BH3" s="36"/>
      <c r="BI3" s="36"/>
      <c r="BJ3" s="36"/>
      <c r="BK3" s="36"/>
      <c r="BL3" s="36"/>
      <c r="BM3" s="36"/>
      <c r="BN3" s="36"/>
      <c r="BO3" s="36"/>
      <c r="BP3" s="36"/>
      <c r="BQ3" s="36"/>
      <c r="BR3" s="36"/>
      <c r="BS3" s="36"/>
      <c r="BT3" s="36"/>
      <c r="BU3" s="36"/>
      <c r="BV3" s="36"/>
      <c r="BW3" s="36"/>
      <c r="BX3" s="36"/>
      <c r="BY3" s="36"/>
      <c r="BZ3" s="36"/>
      <c r="CA3" s="36"/>
      <c r="CB3" s="36"/>
      <c r="CC3" s="36"/>
      <c r="CD3" s="36"/>
      <c r="CE3" s="36"/>
      <c r="CF3" s="36"/>
      <c r="CG3" s="36"/>
      <c r="CH3" s="36"/>
      <c r="CI3" s="36"/>
      <c r="CJ3" s="36"/>
      <c r="CK3" s="36"/>
      <c r="CL3" s="36"/>
      <c r="CM3" s="36"/>
      <c r="CN3" s="36"/>
      <c r="CO3" s="36"/>
      <c r="CP3" s="36"/>
      <c r="CQ3" s="36"/>
      <c r="CR3" s="36"/>
      <c r="CS3" s="36"/>
      <c r="CT3" s="36"/>
      <c r="CU3" s="36"/>
      <c r="CV3" s="36"/>
      <c r="CW3" s="36"/>
      <c r="CX3" s="36"/>
      <c r="CY3" s="36"/>
      <c r="CZ3" s="36"/>
      <c r="DA3" s="36"/>
      <c r="DB3" s="36"/>
      <c r="DC3" s="36"/>
      <c r="DD3" s="36"/>
      <c r="DE3" s="36"/>
    </row>
    <row r="4" spans="1:109" s="37" customFormat="1" ht="15">
      <c r="A4" s="65" t="s">
        <v>481</v>
      </c>
      <c r="B4" s="66"/>
      <c r="C4" s="67"/>
      <c r="D4" s="66"/>
      <c r="E4" s="68"/>
      <c r="F4" s="69"/>
      <c r="G4" s="69"/>
      <c r="H4" s="70"/>
      <c r="I4" s="348"/>
      <c r="J4" s="349"/>
      <c r="K4" s="304"/>
      <c r="L4" s="36"/>
      <c r="M4" s="36"/>
      <c r="N4" s="36"/>
      <c r="O4" s="36"/>
      <c r="P4" s="36"/>
      <c r="Q4" s="36"/>
      <c r="R4" s="36"/>
      <c r="S4" s="36"/>
      <c r="T4" s="36"/>
      <c r="U4" s="36"/>
      <c r="V4" s="36"/>
      <c r="W4" s="36"/>
      <c r="X4" s="36"/>
      <c r="Y4" s="36"/>
      <c r="Z4" s="36"/>
      <c r="AA4" s="36"/>
      <c r="AB4" s="36"/>
      <c r="AC4" s="36"/>
      <c r="AD4" s="36"/>
      <c r="AE4" s="36"/>
      <c r="AF4" s="36"/>
      <c r="AG4" s="36"/>
      <c r="AH4" s="36"/>
      <c r="AI4" s="36"/>
      <c r="AJ4" s="36"/>
      <c r="AK4" s="36"/>
      <c r="AL4" s="36"/>
      <c r="AM4" s="36"/>
      <c r="AN4" s="36"/>
      <c r="AO4" s="36"/>
      <c r="AP4" s="36"/>
      <c r="AQ4" s="36"/>
      <c r="AR4" s="36"/>
      <c r="AS4" s="36"/>
      <c r="AT4" s="36"/>
      <c r="AU4" s="36"/>
      <c r="AV4" s="36"/>
      <c r="AW4" s="36"/>
      <c r="AX4" s="36"/>
      <c r="AY4" s="36"/>
      <c r="AZ4" s="36"/>
      <c r="BA4" s="36"/>
      <c r="BB4" s="36"/>
      <c r="BC4" s="36"/>
      <c r="BD4" s="36"/>
      <c r="BE4" s="36"/>
      <c r="BF4" s="36"/>
      <c r="BG4" s="36"/>
      <c r="BH4" s="36"/>
      <c r="BI4" s="36"/>
      <c r="BJ4" s="36"/>
      <c r="BK4" s="36"/>
      <c r="BL4" s="36"/>
      <c r="BM4" s="36"/>
      <c r="BN4" s="36"/>
      <c r="BO4" s="36"/>
      <c r="BP4" s="36"/>
      <c r="BQ4" s="36"/>
      <c r="BR4" s="36"/>
      <c r="BS4" s="36"/>
      <c r="BT4" s="36"/>
      <c r="BU4" s="36"/>
      <c r="BV4" s="36"/>
      <c r="BW4" s="36"/>
      <c r="BX4" s="36"/>
      <c r="BY4" s="36"/>
      <c r="BZ4" s="36"/>
      <c r="CA4" s="36"/>
      <c r="CB4" s="36"/>
      <c r="CC4" s="36"/>
      <c r="CD4" s="36"/>
      <c r="CE4" s="36"/>
      <c r="CF4" s="36"/>
      <c r="CG4" s="36"/>
      <c r="CH4" s="36"/>
      <c r="CI4" s="36"/>
      <c r="CJ4" s="36"/>
      <c r="CK4" s="36"/>
      <c r="CL4" s="36"/>
      <c r="CM4" s="36"/>
      <c r="CN4" s="36"/>
      <c r="CO4" s="36"/>
      <c r="CP4" s="36"/>
      <c r="CQ4" s="36"/>
      <c r="CR4" s="36"/>
      <c r="CS4" s="36"/>
      <c r="CT4" s="36"/>
      <c r="CU4" s="36"/>
      <c r="CV4" s="36"/>
      <c r="CW4" s="36"/>
      <c r="CX4" s="36"/>
      <c r="CY4" s="36"/>
      <c r="CZ4" s="36"/>
      <c r="DA4" s="36"/>
      <c r="DB4" s="36"/>
      <c r="DC4" s="36"/>
      <c r="DD4" s="36"/>
      <c r="DE4" s="36"/>
    </row>
    <row r="5" spans="1:106" s="37" customFormat="1" ht="15">
      <c r="A5" s="72"/>
      <c r="B5" s="72"/>
      <c r="C5" s="72"/>
      <c r="D5" s="72"/>
      <c r="E5" s="73"/>
      <c r="F5" s="74"/>
      <c r="G5" s="74"/>
      <c r="H5" s="71"/>
      <c r="I5" s="348"/>
      <c r="J5" s="349" t="s">
        <v>122</v>
      </c>
      <c r="K5" s="304"/>
      <c r="L5" s="36"/>
      <c r="M5" s="36"/>
      <c r="N5" s="36"/>
      <c r="O5" s="36"/>
      <c r="P5" s="36"/>
      <c r="Q5" s="36"/>
      <c r="R5" s="36"/>
      <c r="S5" s="36"/>
      <c r="T5" s="36"/>
      <c r="U5" s="36"/>
      <c r="V5" s="36"/>
      <c r="W5" s="36"/>
      <c r="X5" s="36"/>
      <c r="Y5" s="36"/>
      <c r="Z5" s="36"/>
      <c r="AA5" s="36"/>
      <c r="AB5" s="36"/>
      <c r="AC5" s="36"/>
      <c r="AD5" s="36"/>
      <c r="AE5" s="36"/>
      <c r="AF5" s="36"/>
      <c r="AG5" s="36"/>
      <c r="AH5" s="36"/>
      <c r="AI5" s="36"/>
      <c r="AJ5" s="36"/>
      <c r="AK5" s="36"/>
      <c r="AL5" s="36"/>
      <c r="AM5" s="36"/>
      <c r="AN5" s="36"/>
      <c r="AO5" s="36"/>
      <c r="AP5" s="36"/>
      <c r="AQ5" s="36"/>
      <c r="AR5" s="36"/>
      <c r="AS5" s="36"/>
      <c r="AT5" s="36"/>
      <c r="AU5" s="36"/>
      <c r="AV5" s="36"/>
      <c r="AW5" s="36"/>
      <c r="AX5" s="36"/>
      <c r="AY5" s="36"/>
      <c r="AZ5" s="36"/>
      <c r="BA5" s="36"/>
      <c r="BB5" s="36"/>
      <c r="BC5" s="36"/>
      <c r="BD5" s="36"/>
      <c r="BE5" s="36"/>
      <c r="BF5" s="36"/>
      <c r="BG5" s="36"/>
      <c r="BH5" s="36"/>
      <c r="BI5" s="36"/>
      <c r="BJ5" s="36"/>
      <c r="BK5" s="36"/>
      <c r="BL5" s="36"/>
      <c r="BM5" s="36"/>
      <c r="BN5" s="36"/>
      <c r="BO5" s="36"/>
      <c r="BP5" s="36"/>
      <c r="BQ5" s="36"/>
      <c r="BR5" s="36"/>
      <c r="BS5" s="36"/>
      <c r="BT5" s="36"/>
      <c r="BU5" s="36"/>
      <c r="BV5" s="36"/>
      <c r="BW5" s="36"/>
      <c r="BX5" s="36"/>
      <c r="BY5" s="36"/>
      <c r="BZ5" s="36"/>
      <c r="CA5" s="36"/>
      <c r="CB5" s="36"/>
      <c r="CC5" s="36"/>
      <c r="CD5" s="36"/>
      <c r="CE5" s="36"/>
      <c r="CF5" s="36"/>
      <c r="CG5" s="36"/>
      <c r="CH5" s="36"/>
      <c r="CI5" s="36"/>
      <c r="CJ5" s="36"/>
      <c r="CK5" s="36"/>
      <c r="CL5" s="36"/>
      <c r="CM5" s="36"/>
      <c r="CN5" s="36"/>
      <c r="CO5" s="36"/>
      <c r="CP5" s="36"/>
      <c r="CQ5" s="36"/>
      <c r="CR5" s="36"/>
      <c r="CS5" s="36"/>
      <c r="CT5" s="36"/>
      <c r="CU5" s="36"/>
      <c r="CV5" s="36"/>
      <c r="CW5" s="36"/>
      <c r="CX5" s="36"/>
      <c r="CY5" s="36"/>
      <c r="CZ5" s="36"/>
      <c r="DA5" s="36"/>
      <c r="DB5" s="36"/>
    </row>
    <row r="6" spans="1:11" ht="33" customHeight="1">
      <c r="A6" s="440" t="s">
        <v>216</v>
      </c>
      <c r="B6" s="440"/>
      <c r="C6" s="440"/>
      <c r="D6" s="440"/>
      <c r="E6" s="440"/>
      <c r="F6" s="440"/>
      <c r="G6" s="440"/>
      <c r="H6" s="440"/>
      <c r="I6" s="440"/>
      <c r="J6" s="440"/>
      <c r="K6" s="440"/>
    </row>
    <row r="7" spans="1:11" ht="33" customHeight="1">
      <c r="A7" s="303"/>
      <c r="B7" s="303"/>
      <c r="C7" s="303"/>
      <c r="D7" s="303"/>
      <c r="E7" s="303"/>
      <c r="F7" s="303"/>
      <c r="G7" s="303"/>
      <c r="H7" s="303"/>
      <c r="I7" s="350"/>
      <c r="J7" s="351"/>
      <c r="K7" s="303"/>
    </row>
    <row r="9" ht="15">
      <c r="K9" s="339" t="s">
        <v>53</v>
      </c>
    </row>
    <row r="10" spans="1:11" ht="41.25" customHeight="1">
      <c r="A10" s="456"/>
      <c r="B10" s="470"/>
      <c r="C10" s="457"/>
      <c r="D10" s="456" t="s">
        <v>54</v>
      </c>
      <c r="E10" s="457"/>
      <c r="F10" s="475" t="s">
        <v>70</v>
      </c>
      <c r="G10" s="423" t="s">
        <v>427</v>
      </c>
      <c r="H10" s="423"/>
      <c r="I10" s="423"/>
      <c r="J10" s="354" t="s">
        <v>428</v>
      </c>
      <c r="K10" s="340" t="s">
        <v>11</v>
      </c>
    </row>
    <row r="11" spans="1:11" ht="30" customHeight="1">
      <c r="A11" s="458"/>
      <c r="B11" s="471"/>
      <c r="C11" s="459"/>
      <c r="D11" s="458"/>
      <c r="E11" s="459"/>
      <c r="F11" s="476"/>
      <c r="G11" s="473" t="s">
        <v>71</v>
      </c>
      <c r="H11" s="474"/>
      <c r="I11" s="478" t="s">
        <v>429</v>
      </c>
      <c r="J11" s="466" t="s">
        <v>72</v>
      </c>
      <c r="K11" s="468" t="s">
        <v>73</v>
      </c>
    </row>
    <row r="12" spans="1:11" ht="40.5" customHeight="1">
      <c r="A12" s="460"/>
      <c r="B12" s="472"/>
      <c r="C12" s="461"/>
      <c r="D12" s="460"/>
      <c r="E12" s="461"/>
      <c r="F12" s="477"/>
      <c r="G12" s="45" t="s">
        <v>399</v>
      </c>
      <c r="H12" s="45" t="s">
        <v>372</v>
      </c>
      <c r="I12" s="479"/>
      <c r="J12" s="467"/>
      <c r="K12" s="469"/>
    </row>
    <row r="13" spans="1:11" ht="13.5" customHeight="1">
      <c r="A13" s="49">
        <v>0</v>
      </c>
      <c r="B13" s="462">
        <v>1</v>
      </c>
      <c r="C13" s="462"/>
      <c r="D13" s="463">
        <v>2</v>
      </c>
      <c r="E13" s="463"/>
      <c r="F13" s="50">
        <v>3</v>
      </c>
      <c r="G13" s="50">
        <v>4</v>
      </c>
      <c r="H13" s="50" t="s">
        <v>373</v>
      </c>
      <c r="I13" s="355">
        <v>5</v>
      </c>
      <c r="J13" s="356">
        <v>6</v>
      </c>
      <c r="K13" s="341" t="s">
        <v>415</v>
      </c>
    </row>
    <row r="14" spans="1:15" s="51" customFormat="1" ht="16.5" customHeight="1">
      <c r="A14" s="31" t="s">
        <v>33</v>
      </c>
      <c r="B14" s="31"/>
      <c r="C14" s="31"/>
      <c r="D14" s="438" t="s">
        <v>306</v>
      </c>
      <c r="E14" s="438"/>
      <c r="F14" s="50">
        <v>1</v>
      </c>
      <c r="G14" s="59">
        <f>G15+G35+G41</f>
        <v>4157</v>
      </c>
      <c r="H14" s="59">
        <f>H15+H35+H41</f>
        <v>0</v>
      </c>
      <c r="I14" s="357">
        <f>G14</f>
        <v>4157</v>
      </c>
      <c r="J14" s="358">
        <f>J15+J35+J41</f>
        <v>4567</v>
      </c>
      <c r="K14" s="342">
        <f>J14/I14</f>
        <v>1.0986288188597546</v>
      </c>
      <c r="M14" s="218"/>
      <c r="N14" s="218"/>
      <c r="O14" s="218"/>
    </row>
    <row r="15" spans="1:15" s="51" customFormat="1" ht="27" customHeight="1">
      <c r="A15" s="439"/>
      <c r="B15" s="274">
        <v>1</v>
      </c>
      <c r="C15" s="31"/>
      <c r="D15" s="438" t="s">
        <v>382</v>
      </c>
      <c r="E15" s="438"/>
      <c r="F15" s="50">
        <v>2</v>
      </c>
      <c r="G15" s="59">
        <f>G16+G21+G22+G25+G26+G27</f>
        <v>4091</v>
      </c>
      <c r="H15" s="59">
        <f>H16+H21+H22+H25+H26+H27</f>
        <v>0</v>
      </c>
      <c r="I15" s="357">
        <f aca="true" t="shared" si="0" ref="I15:I78">G15</f>
        <v>4091</v>
      </c>
      <c r="J15" s="358">
        <f>J16+J21+J22+J25+J26+J27</f>
        <v>4501</v>
      </c>
      <c r="K15" s="342">
        <f>J15/I15</f>
        <v>1.1002199951112197</v>
      </c>
      <c r="N15" s="218"/>
      <c r="O15" s="218"/>
    </row>
    <row r="16" spans="1:15" ht="15" customHeight="1">
      <c r="A16" s="439"/>
      <c r="B16" s="439"/>
      <c r="C16" s="31" t="s">
        <v>34</v>
      </c>
      <c r="D16" s="438" t="s">
        <v>243</v>
      </c>
      <c r="E16" s="438"/>
      <c r="F16" s="53">
        <v>3</v>
      </c>
      <c r="G16" s="54">
        <f>G17+G18+G19+G20</f>
        <v>4056</v>
      </c>
      <c r="H16" s="54">
        <f>H17+H18+H19+H20</f>
        <v>0</v>
      </c>
      <c r="I16" s="357">
        <f t="shared" si="0"/>
        <v>4056</v>
      </c>
      <c r="J16" s="358">
        <f>J17+J18+J19+J20</f>
        <v>4416</v>
      </c>
      <c r="K16" s="342">
        <f>J16/I16</f>
        <v>1.0887573964497042</v>
      </c>
      <c r="N16" s="218"/>
      <c r="O16" s="218"/>
    </row>
    <row r="17" spans="1:15" ht="14.25" customHeight="1">
      <c r="A17" s="439"/>
      <c r="B17" s="439"/>
      <c r="C17" s="31"/>
      <c r="D17" s="262" t="s">
        <v>175</v>
      </c>
      <c r="E17" s="262" t="s">
        <v>81</v>
      </c>
      <c r="F17" s="53">
        <v>4</v>
      </c>
      <c r="G17" s="54"/>
      <c r="H17" s="54"/>
      <c r="I17" s="357">
        <f t="shared" si="0"/>
        <v>0</v>
      </c>
      <c r="J17" s="358"/>
      <c r="K17" s="342"/>
      <c r="N17" s="218"/>
      <c r="O17" s="218"/>
    </row>
    <row r="18" spans="1:15" ht="15.75" customHeight="1">
      <c r="A18" s="439"/>
      <c r="B18" s="439"/>
      <c r="C18" s="31"/>
      <c r="D18" s="262" t="s">
        <v>176</v>
      </c>
      <c r="E18" s="262" t="s">
        <v>82</v>
      </c>
      <c r="F18" s="53">
        <v>5</v>
      </c>
      <c r="G18" s="54">
        <v>3498</v>
      </c>
      <c r="H18" s="54"/>
      <c r="I18" s="357">
        <f t="shared" si="0"/>
        <v>3498</v>
      </c>
      <c r="J18" s="358">
        <v>3852</v>
      </c>
      <c r="K18" s="342">
        <f>J18/I18</f>
        <v>1.1012006861063466</v>
      </c>
      <c r="N18" s="218"/>
      <c r="O18" s="218"/>
    </row>
    <row r="19" spans="1:15" ht="15.75" customHeight="1">
      <c r="A19" s="439"/>
      <c r="B19" s="439"/>
      <c r="C19" s="31"/>
      <c r="D19" s="262" t="s">
        <v>269</v>
      </c>
      <c r="E19" s="262" t="s">
        <v>83</v>
      </c>
      <c r="F19" s="53">
        <v>6</v>
      </c>
      <c r="G19" s="54">
        <v>558</v>
      </c>
      <c r="H19" s="54"/>
      <c r="I19" s="357">
        <f t="shared" si="0"/>
        <v>558</v>
      </c>
      <c r="J19" s="358">
        <v>560</v>
      </c>
      <c r="K19" s="342">
        <f>J19/I19</f>
        <v>1.003584229390681</v>
      </c>
      <c r="N19" s="218"/>
      <c r="O19" s="218"/>
    </row>
    <row r="20" spans="1:15" ht="15.75" customHeight="1">
      <c r="A20" s="439"/>
      <c r="B20" s="439"/>
      <c r="C20" s="31"/>
      <c r="D20" s="262" t="s">
        <v>270</v>
      </c>
      <c r="E20" s="262" t="s">
        <v>84</v>
      </c>
      <c r="F20" s="53">
        <v>7</v>
      </c>
      <c r="G20" s="54"/>
      <c r="H20" s="54"/>
      <c r="I20" s="357">
        <f t="shared" si="0"/>
        <v>0</v>
      </c>
      <c r="J20" s="358">
        <v>4</v>
      </c>
      <c r="K20" s="342">
        <f>J20/1</f>
        <v>4</v>
      </c>
      <c r="N20" s="218"/>
      <c r="O20" s="218"/>
    </row>
    <row r="21" spans="1:15" ht="15.75" customHeight="1">
      <c r="A21" s="439"/>
      <c r="B21" s="439"/>
      <c r="C21" s="31" t="s">
        <v>35</v>
      </c>
      <c r="D21" s="438" t="s">
        <v>36</v>
      </c>
      <c r="E21" s="438"/>
      <c r="F21" s="53">
        <v>8</v>
      </c>
      <c r="G21" s="54"/>
      <c r="H21" s="54"/>
      <c r="I21" s="357">
        <f t="shared" si="0"/>
        <v>0</v>
      </c>
      <c r="J21" s="358"/>
      <c r="K21" s="342"/>
      <c r="N21" s="218"/>
      <c r="O21" s="218"/>
    </row>
    <row r="22" spans="1:15" ht="28.5" customHeight="1">
      <c r="A22" s="439"/>
      <c r="B22" s="439"/>
      <c r="C22" s="31" t="s">
        <v>37</v>
      </c>
      <c r="D22" s="438" t="s">
        <v>299</v>
      </c>
      <c r="E22" s="438"/>
      <c r="F22" s="53">
        <v>9</v>
      </c>
      <c r="G22" s="54">
        <f>SUM(G23:G24)</f>
        <v>0</v>
      </c>
      <c r="H22" s="54">
        <f>H23+H24</f>
        <v>0</v>
      </c>
      <c r="I22" s="357">
        <f t="shared" si="0"/>
        <v>0</v>
      </c>
      <c r="J22" s="358">
        <f>J23+J24</f>
        <v>0</v>
      </c>
      <c r="K22" s="342"/>
      <c r="N22" s="218"/>
      <c r="O22" s="218"/>
    </row>
    <row r="23" spans="1:15" ht="16.5" customHeight="1">
      <c r="A23" s="439"/>
      <c r="B23" s="439"/>
      <c r="C23" s="439"/>
      <c r="D23" s="263" t="s">
        <v>22</v>
      </c>
      <c r="E23" s="264" t="s">
        <v>284</v>
      </c>
      <c r="F23" s="53">
        <v>10</v>
      </c>
      <c r="G23" s="54">
        <v>0</v>
      </c>
      <c r="H23" s="54"/>
      <c r="I23" s="357">
        <f t="shared" si="0"/>
        <v>0</v>
      </c>
      <c r="J23" s="358">
        <v>0</v>
      </c>
      <c r="K23" s="342"/>
      <c r="N23" s="218"/>
      <c r="O23" s="218"/>
    </row>
    <row r="24" spans="1:15" ht="14.25" customHeight="1">
      <c r="A24" s="439"/>
      <c r="B24" s="439"/>
      <c r="C24" s="439"/>
      <c r="D24" s="263" t="s">
        <v>23</v>
      </c>
      <c r="E24" s="264" t="s">
        <v>38</v>
      </c>
      <c r="F24" s="53">
        <v>11</v>
      </c>
      <c r="G24" s="54"/>
      <c r="H24" s="54"/>
      <c r="I24" s="357">
        <f t="shared" si="0"/>
        <v>0</v>
      </c>
      <c r="J24" s="358"/>
      <c r="K24" s="342"/>
      <c r="N24" s="218"/>
      <c r="O24" s="218"/>
    </row>
    <row r="25" spans="1:15" ht="15" customHeight="1">
      <c r="A25" s="439"/>
      <c r="B25" s="439"/>
      <c r="C25" s="31" t="s">
        <v>39</v>
      </c>
      <c r="D25" s="438" t="s">
        <v>285</v>
      </c>
      <c r="E25" s="438"/>
      <c r="F25" s="53">
        <v>12</v>
      </c>
      <c r="G25" s="54">
        <v>0</v>
      </c>
      <c r="H25" s="54"/>
      <c r="I25" s="357">
        <f t="shared" si="0"/>
        <v>0</v>
      </c>
      <c r="J25" s="358">
        <v>0</v>
      </c>
      <c r="K25" s="342"/>
      <c r="N25" s="218"/>
      <c r="O25" s="218"/>
    </row>
    <row r="26" spans="1:15" ht="15" customHeight="1">
      <c r="A26" s="439"/>
      <c r="B26" s="439"/>
      <c r="C26" s="31" t="s">
        <v>40</v>
      </c>
      <c r="D26" s="438" t="s">
        <v>147</v>
      </c>
      <c r="E26" s="438"/>
      <c r="F26" s="53">
        <v>13</v>
      </c>
      <c r="G26" s="54"/>
      <c r="H26" s="54"/>
      <c r="I26" s="357">
        <f t="shared" si="0"/>
        <v>0</v>
      </c>
      <c r="J26" s="358"/>
      <c r="K26" s="342"/>
      <c r="N26" s="218"/>
      <c r="O26" s="218"/>
    </row>
    <row r="27" spans="1:15" ht="27" customHeight="1">
      <c r="A27" s="439"/>
      <c r="B27" s="31"/>
      <c r="C27" s="31" t="s">
        <v>45</v>
      </c>
      <c r="D27" s="445" t="s">
        <v>320</v>
      </c>
      <c r="E27" s="446"/>
      <c r="F27" s="53">
        <v>14</v>
      </c>
      <c r="G27" s="54">
        <f>G28+G29+G32+G33+G34</f>
        <v>35</v>
      </c>
      <c r="H27" s="54">
        <f>H28+H29+H32+H33+H34</f>
        <v>0</v>
      </c>
      <c r="I27" s="357">
        <f t="shared" si="0"/>
        <v>35</v>
      </c>
      <c r="J27" s="358">
        <f>J28+J29+J32+J33+J34</f>
        <v>85</v>
      </c>
      <c r="K27" s="342">
        <f>J27/I27</f>
        <v>2.4285714285714284</v>
      </c>
      <c r="N27" s="218"/>
      <c r="O27" s="218"/>
    </row>
    <row r="28" spans="1:15" ht="15" customHeight="1">
      <c r="A28" s="439"/>
      <c r="B28" s="31"/>
      <c r="C28" s="31"/>
      <c r="D28" s="262" t="s">
        <v>150</v>
      </c>
      <c r="E28" s="262" t="s">
        <v>148</v>
      </c>
      <c r="F28" s="53">
        <v>15</v>
      </c>
      <c r="G28" s="54">
        <v>35</v>
      </c>
      <c r="H28" s="54"/>
      <c r="I28" s="357">
        <f t="shared" si="0"/>
        <v>35</v>
      </c>
      <c r="J28" s="358">
        <v>70</v>
      </c>
      <c r="K28" s="342">
        <f>J28/I28</f>
        <v>2</v>
      </c>
      <c r="N28" s="218"/>
      <c r="O28" s="218"/>
    </row>
    <row r="29" spans="1:15" ht="25.5" customHeight="1">
      <c r="A29" s="439"/>
      <c r="B29" s="31"/>
      <c r="C29" s="31"/>
      <c r="D29" s="262" t="s">
        <v>244</v>
      </c>
      <c r="E29" s="262" t="s">
        <v>249</v>
      </c>
      <c r="F29" s="53">
        <v>16</v>
      </c>
      <c r="G29" s="54">
        <f>G31+G32</f>
        <v>0</v>
      </c>
      <c r="H29" s="54">
        <f>H31+H32</f>
        <v>0</v>
      </c>
      <c r="I29" s="357">
        <f t="shared" si="0"/>
        <v>0</v>
      </c>
      <c r="J29" s="358">
        <f>J31+J32</f>
        <v>0</v>
      </c>
      <c r="K29" s="342"/>
      <c r="N29" s="218"/>
      <c r="O29" s="218"/>
    </row>
    <row r="30" spans="1:15" ht="14.25" customHeight="1">
      <c r="A30" s="439"/>
      <c r="B30" s="31"/>
      <c r="C30" s="31"/>
      <c r="D30" s="262"/>
      <c r="E30" s="262" t="s">
        <v>286</v>
      </c>
      <c r="F30" s="53">
        <v>17</v>
      </c>
      <c r="G30" s="54"/>
      <c r="H30" s="54"/>
      <c r="I30" s="357">
        <f t="shared" si="0"/>
        <v>0</v>
      </c>
      <c r="J30" s="358"/>
      <c r="K30" s="342"/>
      <c r="N30" s="218"/>
      <c r="O30" s="218"/>
    </row>
    <row r="31" spans="1:15" ht="12.75" customHeight="1">
      <c r="A31" s="439"/>
      <c r="B31" s="31"/>
      <c r="C31" s="31"/>
      <c r="D31" s="262"/>
      <c r="E31" s="262" t="s">
        <v>271</v>
      </c>
      <c r="F31" s="53">
        <v>18</v>
      </c>
      <c r="G31" s="54"/>
      <c r="H31" s="54"/>
      <c r="I31" s="357">
        <f t="shared" si="0"/>
        <v>0</v>
      </c>
      <c r="J31" s="358"/>
      <c r="K31" s="342"/>
      <c r="N31" s="218"/>
      <c r="O31" s="218"/>
    </row>
    <row r="32" spans="1:15" ht="17.25" customHeight="1">
      <c r="A32" s="439"/>
      <c r="B32" s="31"/>
      <c r="C32" s="31"/>
      <c r="D32" s="262" t="s">
        <v>246</v>
      </c>
      <c r="E32" s="262" t="s">
        <v>149</v>
      </c>
      <c r="F32" s="53">
        <v>19</v>
      </c>
      <c r="G32" s="54"/>
      <c r="H32" s="54"/>
      <c r="I32" s="357">
        <f t="shared" si="0"/>
        <v>0</v>
      </c>
      <c r="J32" s="358"/>
      <c r="K32" s="342"/>
      <c r="N32" s="218"/>
      <c r="O32" s="218"/>
    </row>
    <row r="33" spans="1:15" ht="15" customHeight="1">
      <c r="A33" s="439"/>
      <c r="B33" s="31"/>
      <c r="C33" s="31"/>
      <c r="D33" s="262" t="s">
        <v>247</v>
      </c>
      <c r="E33" s="262" t="s">
        <v>132</v>
      </c>
      <c r="F33" s="53">
        <v>20</v>
      </c>
      <c r="G33" s="54"/>
      <c r="H33" s="54"/>
      <c r="I33" s="357">
        <f t="shared" si="0"/>
        <v>0</v>
      </c>
      <c r="J33" s="358"/>
      <c r="K33" s="342"/>
      <c r="N33" s="218"/>
      <c r="O33" s="218"/>
    </row>
    <row r="34" spans="1:15" ht="12.75" customHeight="1">
      <c r="A34" s="439"/>
      <c r="B34" s="31"/>
      <c r="C34" s="31"/>
      <c r="D34" s="262" t="s">
        <v>248</v>
      </c>
      <c r="E34" s="262" t="s">
        <v>84</v>
      </c>
      <c r="F34" s="53">
        <v>21</v>
      </c>
      <c r="G34" s="54">
        <v>0</v>
      </c>
      <c r="H34" s="54"/>
      <c r="I34" s="357">
        <f t="shared" si="0"/>
        <v>0</v>
      </c>
      <c r="J34" s="358">
        <v>15</v>
      </c>
      <c r="K34" s="342"/>
      <c r="N34" s="218"/>
      <c r="O34" s="218"/>
    </row>
    <row r="35" spans="1:15" s="51" customFormat="1" ht="27" customHeight="1">
      <c r="A35" s="439"/>
      <c r="B35" s="31">
        <v>2</v>
      </c>
      <c r="C35" s="31"/>
      <c r="D35" s="438" t="s">
        <v>307</v>
      </c>
      <c r="E35" s="438"/>
      <c r="F35" s="50">
        <v>22</v>
      </c>
      <c r="G35" s="59">
        <f>G36+G37+G38+G39+G40</f>
        <v>66</v>
      </c>
      <c r="H35" s="59">
        <f>H36+H37+H38+H39+H40</f>
        <v>0</v>
      </c>
      <c r="I35" s="357">
        <f t="shared" si="0"/>
        <v>66</v>
      </c>
      <c r="J35" s="358">
        <f>J36+J37+J38+J39+J40</f>
        <v>66</v>
      </c>
      <c r="K35" s="342">
        <f>J35/I35</f>
        <v>1</v>
      </c>
      <c r="N35" s="218"/>
      <c r="O35" s="218"/>
    </row>
    <row r="36" spans="1:15" ht="16.5" customHeight="1">
      <c r="A36" s="439"/>
      <c r="B36" s="439"/>
      <c r="C36" s="31" t="s">
        <v>34</v>
      </c>
      <c r="D36" s="443" t="s">
        <v>41</v>
      </c>
      <c r="E36" s="443"/>
      <c r="F36" s="53">
        <v>23</v>
      </c>
      <c r="G36" s="54"/>
      <c r="H36" s="54"/>
      <c r="I36" s="357">
        <f t="shared" si="0"/>
        <v>0</v>
      </c>
      <c r="J36" s="358"/>
      <c r="K36" s="342"/>
      <c r="N36" s="218"/>
      <c r="O36" s="218"/>
    </row>
    <row r="37" spans="1:15" ht="17.25" customHeight="1">
      <c r="A37" s="439"/>
      <c r="B37" s="439"/>
      <c r="C37" s="31" t="s">
        <v>35</v>
      </c>
      <c r="D37" s="443" t="s">
        <v>85</v>
      </c>
      <c r="E37" s="443"/>
      <c r="F37" s="53">
        <v>24</v>
      </c>
      <c r="G37" s="54"/>
      <c r="H37" s="54"/>
      <c r="I37" s="357">
        <f t="shared" si="0"/>
        <v>0</v>
      </c>
      <c r="J37" s="358"/>
      <c r="K37" s="342"/>
      <c r="N37" s="218"/>
      <c r="O37" s="218"/>
    </row>
    <row r="38" spans="1:15" ht="15.75" customHeight="1">
      <c r="A38" s="439"/>
      <c r="B38" s="439"/>
      <c r="C38" s="31" t="s">
        <v>37</v>
      </c>
      <c r="D38" s="443" t="s">
        <v>86</v>
      </c>
      <c r="E38" s="443"/>
      <c r="F38" s="53">
        <v>25</v>
      </c>
      <c r="G38" s="54"/>
      <c r="H38" s="54"/>
      <c r="I38" s="357">
        <f t="shared" si="0"/>
        <v>0</v>
      </c>
      <c r="J38" s="358"/>
      <c r="K38" s="342"/>
      <c r="N38" s="218"/>
      <c r="O38" s="218"/>
    </row>
    <row r="39" spans="1:15" ht="16.5" customHeight="1">
      <c r="A39" s="439"/>
      <c r="B39" s="439"/>
      <c r="C39" s="31" t="s">
        <v>39</v>
      </c>
      <c r="D39" s="443" t="s">
        <v>42</v>
      </c>
      <c r="E39" s="443"/>
      <c r="F39" s="53">
        <v>26</v>
      </c>
      <c r="G39" s="54">
        <v>1</v>
      </c>
      <c r="H39" s="54"/>
      <c r="I39" s="357">
        <f t="shared" si="0"/>
        <v>1</v>
      </c>
      <c r="J39" s="358">
        <v>1</v>
      </c>
      <c r="K39" s="342">
        <f>J39/I39</f>
        <v>1</v>
      </c>
      <c r="N39" s="218"/>
      <c r="O39" s="218"/>
    </row>
    <row r="40" spans="1:15" ht="15" customHeight="1">
      <c r="A40" s="439"/>
      <c r="B40" s="439"/>
      <c r="C40" s="31" t="s">
        <v>40</v>
      </c>
      <c r="D40" s="443" t="s">
        <v>43</v>
      </c>
      <c r="E40" s="443"/>
      <c r="F40" s="53">
        <v>27</v>
      </c>
      <c r="G40" s="54">
        <v>65</v>
      </c>
      <c r="H40" s="54"/>
      <c r="I40" s="357">
        <f t="shared" si="0"/>
        <v>65</v>
      </c>
      <c r="J40" s="358">
        <v>65</v>
      </c>
      <c r="K40" s="342">
        <f>J40/I40</f>
        <v>1</v>
      </c>
      <c r="N40" s="218"/>
      <c r="O40" s="218"/>
    </row>
    <row r="41" spans="1:15" s="51" customFormat="1" ht="15" customHeight="1">
      <c r="A41" s="439"/>
      <c r="B41" s="31">
        <v>3</v>
      </c>
      <c r="C41" s="31"/>
      <c r="D41" s="447" t="s">
        <v>12</v>
      </c>
      <c r="E41" s="448"/>
      <c r="F41" s="50">
        <v>28</v>
      </c>
      <c r="G41" s="59"/>
      <c r="H41" s="59"/>
      <c r="I41" s="357">
        <f t="shared" si="0"/>
        <v>0</v>
      </c>
      <c r="J41" s="358"/>
      <c r="K41" s="342"/>
      <c r="N41" s="218"/>
      <c r="O41" s="218"/>
    </row>
    <row r="42" spans="1:15" s="51" customFormat="1" ht="18" customHeight="1">
      <c r="A42" s="31" t="s">
        <v>21</v>
      </c>
      <c r="B42" s="447" t="s">
        <v>366</v>
      </c>
      <c r="C42" s="450"/>
      <c r="D42" s="450"/>
      <c r="E42" s="448"/>
      <c r="F42" s="50">
        <v>29</v>
      </c>
      <c r="G42" s="59">
        <f>G43+G150+G158</f>
        <v>4089</v>
      </c>
      <c r="H42" s="330">
        <f>H43+H150+H158</f>
        <v>0</v>
      </c>
      <c r="I42" s="357">
        <f t="shared" si="0"/>
        <v>4089</v>
      </c>
      <c r="J42" s="359">
        <f>J43+J150+J158</f>
        <v>4537</v>
      </c>
      <c r="K42" s="342">
        <f>J42/I42</f>
        <v>1.1095622401565175</v>
      </c>
      <c r="N42" s="218"/>
      <c r="O42" s="218"/>
    </row>
    <row r="43" spans="1:15" ht="14.25" customHeight="1">
      <c r="A43" s="439"/>
      <c r="B43" s="31">
        <v>1</v>
      </c>
      <c r="C43" s="438" t="s">
        <v>355</v>
      </c>
      <c r="D43" s="438"/>
      <c r="E43" s="438"/>
      <c r="F43" s="53">
        <v>30</v>
      </c>
      <c r="G43" s="54">
        <f>G44+G92+G99+G133</f>
        <v>4067</v>
      </c>
      <c r="H43" s="331">
        <f>H44+H92+H99+H133</f>
        <v>0</v>
      </c>
      <c r="I43" s="357">
        <f t="shared" si="0"/>
        <v>4067</v>
      </c>
      <c r="J43" s="359">
        <f>J44+J92+J99+J133</f>
        <v>4522</v>
      </c>
      <c r="K43" s="342">
        <f>J43/I43</f>
        <v>1.1118760757314974</v>
      </c>
      <c r="N43" s="218"/>
      <c r="O43" s="218"/>
    </row>
    <row r="44" spans="1:15" ht="15" customHeight="1">
      <c r="A44" s="439"/>
      <c r="B44" s="464"/>
      <c r="C44" s="438" t="s">
        <v>308</v>
      </c>
      <c r="D44" s="438"/>
      <c r="E44" s="438"/>
      <c r="F44" s="53">
        <v>31</v>
      </c>
      <c r="G44" s="54">
        <f>G45+G53+G59</f>
        <v>1385</v>
      </c>
      <c r="H44" s="54">
        <f>H45+H53+H59</f>
        <v>0</v>
      </c>
      <c r="I44" s="357">
        <f t="shared" si="0"/>
        <v>1385</v>
      </c>
      <c r="J44" s="358">
        <f>J45+J53+J59</f>
        <v>1387</v>
      </c>
      <c r="K44" s="342">
        <f>J44/I44</f>
        <v>1.0014440433212997</v>
      </c>
      <c r="N44" s="218"/>
      <c r="O44" s="218"/>
    </row>
    <row r="45" spans="1:15" ht="28.5" customHeight="1">
      <c r="A45" s="439"/>
      <c r="B45" s="455"/>
      <c r="C45" s="31" t="s">
        <v>87</v>
      </c>
      <c r="D45" s="445" t="s">
        <v>309</v>
      </c>
      <c r="E45" s="446"/>
      <c r="F45" s="53">
        <v>32</v>
      </c>
      <c r="G45" s="54">
        <f>G46+G47+G50+G51+G52</f>
        <v>842</v>
      </c>
      <c r="H45" s="54">
        <f>H46+H47+H50+H51+H52</f>
        <v>0</v>
      </c>
      <c r="I45" s="357">
        <f t="shared" si="0"/>
        <v>842</v>
      </c>
      <c r="J45" s="358">
        <f>J46+J47+J50+J51+J52</f>
        <v>861</v>
      </c>
      <c r="K45" s="342">
        <f>J45/I45</f>
        <v>1.022565320665083</v>
      </c>
      <c r="N45" s="218"/>
      <c r="O45" s="218"/>
    </row>
    <row r="46" spans="1:15" ht="16.5" customHeight="1">
      <c r="A46" s="439"/>
      <c r="B46" s="455"/>
      <c r="C46" s="31" t="s">
        <v>34</v>
      </c>
      <c r="D46" s="445" t="s">
        <v>88</v>
      </c>
      <c r="E46" s="446"/>
      <c r="F46" s="53">
        <v>33</v>
      </c>
      <c r="G46" s="54"/>
      <c r="H46" s="54"/>
      <c r="I46" s="357">
        <f t="shared" si="0"/>
        <v>0</v>
      </c>
      <c r="J46" s="358"/>
      <c r="K46" s="342"/>
      <c r="N46" s="218"/>
      <c r="O46" s="218"/>
    </row>
    <row r="47" spans="1:15" ht="16.5" customHeight="1">
      <c r="A47" s="439"/>
      <c r="B47" s="455"/>
      <c r="C47" s="31" t="s">
        <v>35</v>
      </c>
      <c r="D47" s="445" t="s">
        <v>260</v>
      </c>
      <c r="E47" s="446"/>
      <c r="F47" s="53">
        <v>34</v>
      </c>
      <c r="G47" s="54">
        <v>112</v>
      </c>
      <c r="H47" s="54"/>
      <c r="I47" s="357">
        <f t="shared" si="0"/>
        <v>112</v>
      </c>
      <c r="J47" s="358">
        <v>120</v>
      </c>
      <c r="K47" s="342">
        <f>J47/I47</f>
        <v>1.0714285714285714</v>
      </c>
      <c r="N47" s="218"/>
      <c r="O47" s="218"/>
    </row>
    <row r="48" spans="1:15" ht="15.75" customHeight="1">
      <c r="A48" s="439"/>
      <c r="B48" s="455"/>
      <c r="C48" s="31"/>
      <c r="D48" s="262" t="s">
        <v>89</v>
      </c>
      <c r="E48" s="262" t="s">
        <v>90</v>
      </c>
      <c r="F48" s="53">
        <v>35</v>
      </c>
      <c r="G48" s="54">
        <v>6</v>
      </c>
      <c r="H48" s="54"/>
      <c r="I48" s="357">
        <f t="shared" si="0"/>
        <v>6</v>
      </c>
      <c r="J48" s="358">
        <v>6</v>
      </c>
      <c r="K48" s="342">
        <f>J48/I48</f>
        <v>1</v>
      </c>
      <c r="N48" s="218"/>
      <c r="O48" s="218"/>
    </row>
    <row r="49" spans="1:15" ht="14.25" customHeight="1">
      <c r="A49" s="439"/>
      <c r="B49" s="455"/>
      <c r="C49" s="31"/>
      <c r="D49" s="262" t="s">
        <v>91</v>
      </c>
      <c r="E49" s="262" t="s">
        <v>92</v>
      </c>
      <c r="F49" s="53">
        <v>36</v>
      </c>
      <c r="G49" s="54">
        <v>23</v>
      </c>
      <c r="H49" s="54"/>
      <c r="I49" s="357">
        <f t="shared" si="0"/>
        <v>23</v>
      </c>
      <c r="J49" s="358">
        <v>23</v>
      </c>
      <c r="K49" s="342">
        <f>J49/I49</f>
        <v>1</v>
      </c>
      <c r="N49" s="218"/>
      <c r="O49" s="218"/>
    </row>
    <row r="50" spans="1:15" ht="29.25" customHeight="1">
      <c r="A50" s="439"/>
      <c r="B50" s="455"/>
      <c r="C50" s="31" t="s">
        <v>37</v>
      </c>
      <c r="D50" s="438" t="s">
        <v>151</v>
      </c>
      <c r="E50" s="438"/>
      <c r="F50" s="53">
        <v>37</v>
      </c>
      <c r="G50" s="54">
        <v>140</v>
      </c>
      <c r="H50" s="54"/>
      <c r="I50" s="357">
        <f t="shared" si="0"/>
        <v>140</v>
      </c>
      <c r="J50" s="358">
        <v>141</v>
      </c>
      <c r="K50" s="342">
        <f>J50/I50</f>
        <v>1.0071428571428571</v>
      </c>
      <c r="N50" s="218"/>
      <c r="O50" s="218"/>
    </row>
    <row r="51" spans="1:15" ht="15" customHeight="1">
      <c r="A51" s="439"/>
      <c r="B51" s="455"/>
      <c r="C51" s="31" t="s">
        <v>39</v>
      </c>
      <c r="D51" s="438" t="s">
        <v>152</v>
      </c>
      <c r="E51" s="438"/>
      <c r="F51" s="53">
        <v>38</v>
      </c>
      <c r="G51" s="54">
        <v>590</v>
      </c>
      <c r="H51" s="54"/>
      <c r="I51" s="357">
        <f t="shared" si="0"/>
        <v>590</v>
      </c>
      <c r="J51" s="358">
        <v>575</v>
      </c>
      <c r="K51" s="342">
        <f>J51/I51</f>
        <v>0.9745762711864406</v>
      </c>
      <c r="N51" s="218"/>
      <c r="O51" s="218"/>
    </row>
    <row r="52" spans="1:15" ht="14.25" customHeight="1">
      <c r="A52" s="439"/>
      <c r="B52" s="455"/>
      <c r="C52" s="31" t="s">
        <v>40</v>
      </c>
      <c r="D52" s="438" t="s">
        <v>499</v>
      </c>
      <c r="E52" s="438"/>
      <c r="F52" s="53">
        <v>39</v>
      </c>
      <c r="G52" s="54"/>
      <c r="H52" s="54"/>
      <c r="I52" s="357">
        <f t="shared" si="0"/>
        <v>0</v>
      </c>
      <c r="J52" s="358">
        <v>25</v>
      </c>
      <c r="K52" s="342">
        <f>J52/1</f>
        <v>25</v>
      </c>
      <c r="N52" s="218"/>
      <c r="O52" s="218"/>
    </row>
    <row r="53" spans="1:15" ht="30.75" customHeight="1">
      <c r="A53" s="439"/>
      <c r="B53" s="455"/>
      <c r="C53" s="31" t="s">
        <v>93</v>
      </c>
      <c r="D53" s="447" t="s">
        <v>310</v>
      </c>
      <c r="E53" s="448"/>
      <c r="F53" s="53">
        <v>40</v>
      </c>
      <c r="G53" s="54">
        <f>G54+G55+G58</f>
        <v>35</v>
      </c>
      <c r="H53" s="54">
        <f>H54+H55+H58</f>
        <v>0</v>
      </c>
      <c r="I53" s="357">
        <f t="shared" si="0"/>
        <v>35</v>
      </c>
      <c r="J53" s="358">
        <f>J54+J55+J58</f>
        <v>58</v>
      </c>
      <c r="K53" s="342">
        <f>J53/I53</f>
        <v>1.6571428571428573</v>
      </c>
      <c r="N53" s="218"/>
      <c r="O53" s="218"/>
    </row>
    <row r="54" spans="1:15" ht="15">
      <c r="A54" s="439"/>
      <c r="B54" s="455"/>
      <c r="C54" s="31" t="s">
        <v>34</v>
      </c>
      <c r="D54" s="443" t="s">
        <v>94</v>
      </c>
      <c r="E54" s="443"/>
      <c r="F54" s="53">
        <v>41</v>
      </c>
      <c r="G54" s="54">
        <v>30</v>
      </c>
      <c r="H54" s="54"/>
      <c r="I54" s="357">
        <f t="shared" si="0"/>
        <v>30</v>
      </c>
      <c r="J54" s="358">
        <v>30</v>
      </c>
      <c r="K54" s="342">
        <f>J54/I54</f>
        <v>1</v>
      </c>
      <c r="N54" s="218"/>
      <c r="O54" s="218"/>
    </row>
    <row r="55" spans="1:15" ht="18.75" customHeight="1">
      <c r="A55" s="439"/>
      <c r="B55" s="455"/>
      <c r="C55" s="31" t="s">
        <v>95</v>
      </c>
      <c r="D55" s="447" t="s">
        <v>311</v>
      </c>
      <c r="E55" s="448"/>
      <c r="F55" s="53">
        <v>42</v>
      </c>
      <c r="G55" s="54">
        <f>G56+G57</f>
        <v>0</v>
      </c>
      <c r="H55" s="54">
        <f>H56+H57</f>
        <v>0</v>
      </c>
      <c r="I55" s="357">
        <f t="shared" si="0"/>
        <v>0</v>
      </c>
      <c r="J55" s="358">
        <f>J56+J57</f>
        <v>20</v>
      </c>
      <c r="K55" s="342">
        <f>J55/1</f>
        <v>20</v>
      </c>
      <c r="N55" s="218"/>
      <c r="O55" s="218"/>
    </row>
    <row r="56" spans="1:15" ht="17.25" customHeight="1">
      <c r="A56" s="439"/>
      <c r="B56" s="455"/>
      <c r="C56" s="31"/>
      <c r="D56" s="266" t="s">
        <v>89</v>
      </c>
      <c r="E56" s="266" t="s">
        <v>96</v>
      </c>
      <c r="F56" s="53">
        <v>43</v>
      </c>
      <c r="G56" s="54"/>
      <c r="H56" s="54"/>
      <c r="I56" s="357">
        <f t="shared" si="0"/>
        <v>0</v>
      </c>
      <c r="J56" s="358"/>
      <c r="K56" s="342"/>
      <c r="N56" s="218"/>
      <c r="O56" s="218"/>
    </row>
    <row r="57" spans="1:15" ht="14.25" customHeight="1">
      <c r="A57" s="439"/>
      <c r="B57" s="455"/>
      <c r="C57" s="31"/>
      <c r="D57" s="266" t="s">
        <v>91</v>
      </c>
      <c r="E57" s="266" t="s">
        <v>97</v>
      </c>
      <c r="F57" s="53">
        <v>44</v>
      </c>
      <c r="G57" s="54"/>
      <c r="H57" s="54"/>
      <c r="I57" s="357">
        <f t="shared" si="0"/>
        <v>0</v>
      </c>
      <c r="J57" s="358">
        <v>20</v>
      </c>
      <c r="K57" s="342">
        <f>J57/1</f>
        <v>20</v>
      </c>
      <c r="N57" s="218"/>
      <c r="O57" s="218"/>
    </row>
    <row r="58" spans="1:15" ht="15" customHeight="1">
      <c r="A58" s="439"/>
      <c r="B58" s="455"/>
      <c r="C58" s="31" t="s">
        <v>37</v>
      </c>
      <c r="D58" s="443" t="s">
        <v>98</v>
      </c>
      <c r="E58" s="443"/>
      <c r="F58" s="53">
        <v>45</v>
      </c>
      <c r="G58" s="54">
        <v>5</v>
      </c>
      <c r="H58" s="54"/>
      <c r="I58" s="357">
        <f t="shared" si="0"/>
        <v>5</v>
      </c>
      <c r="J58" s="358">
        <v>8</v>
      </c>
      <c r="K58" s="342">
        <f>J58/I58</f>
        <v>1.6</v>
      </c>
      <c r="N58" s="218"/>
      <c r="O58" s="218"/>
    </row>
    <row r="59" spans="1:15" ht="42" customHeight="1">
      <c r="A59" s="439"/>
      <c r="B59" s="455"/>
      <c r="C59" s="31" t="s">
        <v>153</v>
      </c>
      <c r="D59" s="443" t="s">
        <v>321</v>
      </c>
      <c r="E59" s="443"/>
      <c r="F59" s="53">
        <v>46</v>
      </c>
      <c r="G59" s="54">
        <f>G60+G61+G63+G70+G75+G76+G80+G81+G82+G91</f>
        <v>508</v>
      </c>
      <c r="H59" s="54">
        <f>H60+H61+H63+H70+H75+H76+H80+H81+H82+H91</f>
        <v>0</v>
      </c>
      <c r="I59" s="357">
        <f t="shared" si="0"/>
        <v>508</v>
      </c>
      <c r="J59" s="358">
        <f>J60+J61+J63+J70+J75+J76+J80+J81+J82+J91</f>
        <v>468</v>
      </c>
      <c r="K59" s="342">
        <f>J59/I59</f>
        <v>0.9212598425196851</v>
      </c>
      <c r="N59" s="218"/>
      <c r="O59" s="218"/>
    </row>
    <row r="60" spans="1:15" ht="14.25" customHeight="1">
      <c r="A60" s="439"/>
      <c r="B60" s="455"/>
      <c r="C60" s="31" t="s">
        <v>34</v>
      </c>
      <c r="D60" s="443" t="s">
        <v>154</v>
      </c>
      <c r="E60" s="443"/>
      <c r="F60" s="53">
        <v>47</v>
      </c>
      <c r="G60" s="54"/>
      <c r="H60" s="54"/>
      <c r="I60" s="357">
        <f t="shared" si="0"/>
        <v>0</v>
      </c>
      <c r="J60" s="358"/>
      <c r="K60" s="342"/>
      <c r="N60" s="218"/>
      <c r="O60" s="218"/>
    </row>
    <row r="61" spans="1:15" ht="17.25" customHeight="1">
      <c r="A61" s="439"/>
      <c r="B61" s="455"/>
      <c r="C61" s="31" t="s">
        <v>35</v>
      </c>
      <c r="D61" s="443" t="s">
        <v>155</v>
      </c>
      <c r="E61" s="443"/>
      <c r="F61" s="53">
        <v>48</v>
      </c>
      <c r="G61" s="54">
        <v>1</v>
      </c>
      <c r="H61" s="54"/>
      <c r="I61" s="357">
        <f t="shared" si="0"/>
        <v>1</v>
      </c>
      <c r="J61" s="358">
        <f>J62</f>
        <v>10</v>
      </c>
      <c r="K61" s="342">
        <f>J61/I61</f>
        <v>10</v>
      </c>
      <c r="N61" s="218"/>
      <c r="O61" s="218"/>
    </row>
    <row r="62" spans="1:15" ht="12.75" customHeight="1">
      <c r="A62" s="439"/>
      <c r="B62" s="455"/>
      <c r="C62" s="31"/>
      <c r="D62" s="269" t="s">
        <v>89</v>
      </c>
      <c r="E62" s="269" t="s">
        <v>512</v>
      </c>
      <c r="F62" s="53">
        <v>49</v>
      </c>
      <c r="G62" s="54"/>
      <c r="H62" s="54"/>
      <c r="I62" s="357">
        <f t="shared" si="0"/>
        <v>0</v>
      </c>
      <c r="J62" s="358">
        <v>10</v>
      </c>
      <c r="K62" s="342">
        <f>J62/1</f>
        <v>10</v>
      </c>
      <c r="N62" s="218"/>
      <c r="O62" s="218"/>
    </row>
    <row r="63" spans="1:15" ht="28.5" customHeight="1">
      <c r="A63" s="439"/>
      <c r="B63" s="455"/>
      <c r="C63" s="31" t="s">
        <v>37</v>
      </c>
      <c r="D63" s="447" t="s">
        <v>312</v>
      </c>
      <c r="E63" s="448"/>
      <c r="F63" s="53">
        <v>50</v>
      </c>
      <c r="G63" s="54">
        <f>G64+G66</f>
        <v>16</v>
      </c>
      <c r="H63" s="54">
        <f>H64+H66</f>
        <v>0</v>
      </c>
      <c r="I63" s="357">
        <f t="shared" si="0"/>
        <v>16</v>
      </c>
      <c r="J63" s="358">
        <f>J64+J66</f>
        <v>9</v>
      </c>
      <c r="K63" s="342">
        <f>J63/I63</f>
        <v>0.5625</v>
      </c>
      <c r="N63" s="218"/>
      <c r="O63" s="218"/>
    </row>
    <row r="64" spans="1:15" ht="15.75" customHeight="1">
      <c r="A64" s="439"/>
      <c r="B64" s="455"/>
      <c r="C64" s="31"/>
      <c r="D64" s="269" t="s">
        <v>146</v>
      </c>
      <c r="E64" s="269" t="s">
        <v>180</v>
      </c>
      <c r="F64" s="53">
        <v>51</v>
      </c>
      <c r="G64" s="54">
        <v>1</v>
      </c>
      <c r="H64" s="54"/>
      <c r="I64" s="357">
        <f t="shared" si="0"/>
        <v>1</v>
      </c>
      <c r="J64" s="358">
        <v>1</v>
      </c>
      <c r="K64" s="342">
        <f>J64/I64</f>
        <v>1</v>
      </c>
      <c r="N64" s="218"/>
      <c r="O64" s="218"/>
    </row>
    <row r="65" spans="1:15" ht="27.75" customHeight="1">
      <c r="A65" s="439"/>
      <c r="B65" s="455"/>
      <c r="C65" s="31"/>
      <c r="D65" s="269"/>
      <c r="E65" s="264" t="s">
        <v>280</v>
      </c>
      <c r="F65" s="53">
        <v>52</v>
      </c>
      <c r="G65" s="54"/>
      <c r="H65" s="54"/>
      <c r="I65" s="357">
        <f t="shared" si="0"/>
        <v>0</v>
      </c>
      <c r="J65" s="358"/>
      <c r="K65" s="342"/>
      <c r="N65" s="218"/>
      <c r="O65" s="218"/>
    </row>
    <row r="66" spans="1:15" ht="15" customHeight="1">
      <c r="A66" s="439"/>
      <c r="B66" s="455"/>
      <c r="C66" s="31"/>
      <c r="D66" s="269" t="s">
        <v>156</v>
      </c>
      <c r="E66" s="269" t="s">
        <v>181</v>
      </c>
      <c r="F66" s="53">
        <v>53</v>
      </c>
      <c r="G66" s="54">
        <v>15</v>
      </c>
      <c r="H66" s="54"/>
      <c r="I66" s="357">
        <f t="shared" si="0"/>
        <v>15</v>
      </c>
      <c r="J66" s="358">
        <v>8</v>
      </c>
      <c r="K66" s="342">
        <f>J66/I66</f>
        <v>0.5333333333333333</v>
      </c>
      <c r="N66" s="218"/>
      <c r="O66" s="218"/>
    </row>
    <row r="67" spans="1:15" ht="26.25" customHeight="1">
      <c r="A67" s="439"/>
      <c r="B67" s="455"/>
      <c r="C67" s="31"/>
      <c r="D67" s="269"/>
      <c r="E67" s="264" t="s">
        <v>278</v>
      </c>
      <c r="F67" s="53">
        <v>54</v>
      </c>
      <c r="G67" s="54"/>
      <c r="H67" s="54"/>
      <c r="I67" s="357">
        <f t="shared" si="0"/>
        <v>0</v>
      </c>
      <c r="J67" s="358"/>
      <c r="K67" s="342"/>
      <c r="N67" s="218"/>
      <c r="O67" s="218"/>
    </row>
    <row r="68" spans="1:15" ht="39" customHeight="1">
      <c r="A68" s="439"/>
      <c r="B68" s="455"/>
      <c r="C68" s="31"/>
      <c r="D68" s="269"/>
      <c r="E68" s="264" t="s">
        <v>279</v>
      </c>
      <c r="F68" s="53">
        <v>55</v>
      </c>
      <c r="G68" s="54"/>
      <c r="H68" s="54"/>
      <c r="I68" s="357">
        <f t="shared" si="0"/>
        <v>0</v>
      </c>
      <c r="J68" s="358"/>
      <c r="K68" s="342"/>
      <c r="N68" s="218"/>
      <c r="O68" s="218"/>
    </row>
    <row r="69" spans="1:15" ht="13.5" customHeight="1">
      <c r="A69" s="439"/>
      <c r="B69" s="455"/>
      <c r="C69" s="31"/>
      <c r="D69" s="269"/>
      <c r="E69" s="264" t="s">
        <v>261</v>
      </c>
      <c r="F69" s="53">
        <v>56</v>
      </c>
      <c r="G69" s="54"/>
      <c r="H69" s="54"/>
      <c r="I69" s="357">
        <f t="shared" si="0"/>
        <v>0</v>
      </c>
      <c r="J69" s="358"/>
      <c r="K69" s="342"/>
      <c r="N69" s="218"/>
      <c r="O69" s="218"/>
    </row>
    <row r="70" spans="1:15" ht="17.25" customHeight="1">
      <c r="A70" s="439"/>
      <c r="B70" s="455"/>
      <c r="C70" s="31" t="s">
        <v>39</v>
      </c>
      <c r="D70" s="438" t="s">
        <v>313</v>
      </c>
      <c r="E70" s="442"/>
      <c r="F70" s="53">
        <v>57</v>
      </c>
      <c r="G70" s="54">
        <f>G71+G72+G73+G74</f>
        <v>1</v>
      </c>
      <c r="H70" s="54">
        <f>H71+H72+H73+H74</f>
        <v>0</v>
      </c>
      <c r="I70" s="357">
        <f t="shared" si="0"/>
        <v>1</v>
      </c>
      <c r="J70" s="358">
        <f>J71+J72+J73+J74</f>
        <v>4</v>
      </c>
      <c r="K70" s="342">
        <f>J70/I70</f>
        <v>4</v>
      </c>
      <c r="N70" s="218"/>
      <c r="O70" s="218"/>
    </row>
    <row r="71" spans="1:15" ht="15" customHeight="1">
      <c r="A71" s="439"/>
      <c r="B71" s="455"/>
      <c r="C71" s="31"/>
      <c r="D71" s="262" t="s">
        <v>262</v>
      </c>
      <c r="E71" s="270" t="s">
        <v>113</v>
      </c>
      <c r="F71" s="53">
        <v>58</v>
      </c>
      <c r="G71" s="54"/>
      <c r="H71" s="54"/>
      <c r="I71" s="357">
        <f t="shared" si="0"/>
        <v>0</v>
      </c>
      <c r="J71" s="358"/>
      <c r="K71" s="342"/>
      <c r="N71" s="218"/>
      <c r="O71" s="218"/>
    </row>
    <row r="72" spans="1:15" ht="16.5" customHeight="1">
      <c r="A72" s="439"/>
      <c r="B72" s="455"/>
      <c r="C72" s="31"/>
      <c r="D72" s="262" t="s">
        <v>263</v>
      </c>
      <c r="E72" s="270" t="s">
        <v>114</v>
      </c>
      <c r="F72" s="53">
        <v>59</v>
      </c>
      <c r="G72" s="54"/>
      <c r="H72" s="54"/>
      <c r="I72" s="357">
        <f t="shared" si="0"/>
        <v>0</v>
      </c>
      <c r="J72" s="358"/>
      <c r="K72" s="342"/>
      <c r="N72" s="218"/>
      <c r="O72" s="218"/>
    </row>
    <row r="73" spans="1:15" ht="27.75" customHeight="1">
      <c r="A73" s="439"/>
      <c r="B73" s="455"/>
      <c r="C73" s="31"/>
      <c r="D73" s="262" t="s">
        <v>264</v>
      </c>
      <c r="E73" s="270" t="s">
        <v>115</v>
      </c>
      <c r="F73" s="53">
        <v>60</v>
      </c>
      <c r="G73" s="54"/>
      <c r="H73" s="54"/>
      <c r="I73" s="357">
        <f t="shared" si="0"/>
        <v>0</v>
      </c>
      <c r="J73" s="358"/>
      <c r="K73" s="342"/>
      <c r="N73" s="218"/>
      <c r="O73" s="218"/>
    </row>
    <row r="74" spans="1:15" ht="16.5" customHeight="1">
      <c r="A74" s="439"/>
      <c r="B74" s="455"/>
      <c r="C74" s="31"/>
      <c r="D74" s="262" t="s">
        <v>265</v>
      </c>
      <c r="E74" s="270" t="s">
        <v>116</v>
      </c>
      <c r="F74" s="53">
        <v>61</v>
      </c>
      <c r="G74" s="54">
        <v>1</v>
      </c>
      <c r="H74" s="54"/>
      <c r="I74" s="357">
        <f t="shared" si="0"/>
        <v>1</v>
      </c>
      <c r="J74" s="358">
        <v>4</v>
      </c>
      <c r="K74" s="342">
        <f>J74/I74</f>
        <v>4</v>
      </c>
      <c r="N74" s="218"/>
      <c r="O74" s="218"/>
    </row>
    <row r="75" spans="1:15" ht="14.25" customHeight="1">
      <c r="A75" s="439"/>
      <c r="B75" s="455"/>
      <c r="C75" s="31" t="s">
        <v>40</v>
      </c>
      <c r="D75" s="438" t="s">
        <v>157</v>
      </c>
      <c r="E75" s="438"/>
      <c r="F75" s="53">
        <v>62</v>
      </c>
      <c r="G75" s="54">
        <v>1</v>
      </c>
      <c r="H75" s="54"/>
      <c r="I75" s="357">
        <f t="shared" si="0"/>
        <v>1</v>
      </c>
      <c r="J75" s="358">
        <v>1</v>
      </c>
      <c r="K75" s="342">
        <f>J75/I75</f>
        <v>1</v>
      </c>
      <c r="N75" s="218"/>
      <c r="O75" s="218"/>
    </row>
    <row r="76" spans="1:15" ht="16.5" customHeight="1">
      <c r="A76" s="439"/>
      <c r="B76" s="455"/>
      <c r="C76" s="31" t="s">
        <v>45</v>
      </c>
      <c r="D76" s="438" t="s">
        <v>397</v>
      </c>
      <c r="E76" s="438"/>
      <c r="F76" s="53">
        <v>63</v>
      </c>
      <c r="G76" s="54">
        <f>G77</f>
        <v>5</v>
      </c>
      <c r="H76" s="58">
        <f>H77</f>
        <v>0</v>
      </c>
      <c r="I76" s="357">
        <f t="shared" si="0"/>
        <v>5</v>
      </c>
      <c r="J76" s="360">
        <f>J77</f>
        <v>5</v>
      </c>
      <c r="K76" s="342">
        <f>J76/I76</f>
        <v>1</v>
      </c>
      <c r="N76" s="218"/>
      <c r="O76" s="218"/>
    </row>
    <row r="77" spans="1:15" ht="15.75" customHeight="1">
      <c r="A77" s="439"/>
      <c r="B77" s="455"/>
      <c r="C77" s="31"/>
      <c r="D77" s="438" t="s">
        <v>314</v>
      </c>
      <c r="E77" s="438"/>
      <c r="F77" s="53">
        <v>64</v>
      </c>
      <c r="G77" s="54">
        <f>SUM(G78:G79)</f>
        <v>5</v>
      </c>
      <c r="H77" s="54">
        <f>H78+H79</f>
        <v>0</v>
      </c>
      <c r="I77" s="357">
        <f t="shared" si="0"/>
        <v>5</v>
      </c>
      <c r="J77" s="358">
        <f>J78+J79</f>
        <v>5</v>
      </c>
      <c r="K77" s="342">
        <f>J77/I77</f>
        <v>1</v>
      </c>
      <c r="N77" s="218"/>
      <c r="O77" s="218"/>
    </row>
    <row r="78" spans="1:15" ht="13.5" customHeight="1">
      <c r="A78" s="439"/>
      <c r="B78" s="455"/>
      <c r="C78" s="31"/>
      <c r="D78" s="441" t="s">
        <v>103</v>
      </c>
      <c r="E78" s="441"/>
      <c r="F78" s="53">
        <v>65</v>
      </c>
      <c r="G78" s="54">
        <v>5</v>
      </c>
      <c r="H78" s="54"/>
      <c r="I78" s="357">
        <f t="shared" si="0"/>
        <v>5</v>
      </c>
      <c r="J78" s="358">
        <v>5</v>
      </c>
      <c r="K78" s="342">
        <f>J78/I78</f>
        <v>1</v>
      </c>
      <c r="N78" s="218"/>
      <c r="O78" s="218"/>
    </row>
    <row r="79" spans="1:15" ht="12.75" customHeight="1">
      <c r="A79" s="439"/>
      <c r="B79" s="455"/>
      <c r="C79" s="31"/>
      <c r="D79" s="441" t="s">
        <v>104</v>
      </c>
      <c r="E79" s="441"/>
      <c r="F79" s="53">
        <v>66</v>
      </c>
      <c r="G79" s="54"/>
      <c r="H79" s="54"/>
      <c r="I79" s="357">
        <f aca="true" t="shared" si="1" ref="I79:I142">G79</f>
        <v>0</v>
      </c>
      <c r="J79" s="358"/>
      <c r="K79" s="342"/>
      <c r="N79" s="218"/>
      <c r="O79" s="218"/>
    </row>
    <row r="80" spans="1:15" ht="15.75" customHeight="1">
      <c r="A80" s="439"/>
      <c r="B80" s="455"/>
      <c r="C80" s="31" t="s">
        <v>46</v>
      </c>
      <c r="D80" s="438" t="s">
        <v>158</v>
      </c>
      <c r="E80" s="438"/>
      <c r="F80" s="53">
        <v>67</v>
      </c>
      <c r="G80" s="54">
        <v>42</v>
      </c>
      <c r="H80" s="54"/>
      <c r="I80" s="357">
        <f t="shared" si="1"/>
        <v>42</v>
      </c>
      <c r="J80" s="358">
        <v>35</v>
      </c>
      <c r="K80" s="342">
        <f>J80/I80</f>
        <v>0.8333333333333334</v>
      </c>
      <c r="N80" s="218"/>
      <c r="O80" s="218"/>
    </row>
    <row r="81" spans="1:15" ht="14.25" customHeight="1">
      <c r="A81" s="439"/>
      <c r="B81" s="455"/>
      <c r="C81" s="31" t="s">
        <v>48</v>
      </c>
      <c r="D81" s="438" t="s">
        <v>159</v>
      </c>
      <c r="E81" s="438"/>
      <c r="F81" s="53">
        <v>68</v>
      </c>
      <c r="G81" s="54">
        <v>4</v>
      </c>
      <c r="H81" s="54"/>
      <c r="I81" s="357">
        <f t="shared" si="1"/>
        <v>4</v>
      </c>
      <c r="J81" s="358">
        <v>4</v>
      </c>
      <c r="K81" s="342">
        <f>J81/I81</f>
        <v>1</v>
      </c>
      <c r="N81" s="218"/>
      <c r="O81" s="218"/>
    </row>
    <row r="82" spans="1:15" ht="15" customHeight="1">
      <c r="A82" s="439"/>
      <c r="B82" s="455"/>
      <c r="C82" s="31" t="s">
        <v>49</v>
      </c>
      <c r="D82" s="438" t="s">
        <v>274</v>
      </c>
      <c r="E82" s="438"/>
      <c r="F82" s="53">
        <v>69</v>
      </c>
      <c r="G82" s="54">
        <f>G83+G84+G85+G86+G88+G89+G90</f>
        <v>138</v>
      </c>
      <c r="H82" s="54">
        <f>SUM(H83:H90)</f>
        <v>0</v>
      </c>
      <c r="I82" s="357">
        <f t="shared" si="1"/>
        <v>138</v>
      </c>
      <c r="J82" s="358">
        <f>SUM(J83:J90)</f>
        <v>150</v>
      </c>
      <c r="K82" s="342">
        <f>J82/I82</f>
        <v>1.0869565217391304</v>
      </c>
      <c r="N82" s="218"/>
      <c r="O82" s="218"/>
    </row>
    <row r="83" spans="1:15" ht="15" customHeight="1">
      <c r="A83" s="439"/>
      <c r="B83" s="455"/>
      <c r="C83" s="31"/>
      <c r="D83" s="262" t="s">
        <v>160</v>
      </c>
      <c r="E83" s="262" t="s">
        <v>99</v>
      </c>
      <c r="F83" s="53">
        <v>70</v>
      </c>
      <c r="G83" s="54">
        <v>135</v>
      </c>
      <c r="H83" s="54"/>
      <c r="I83" s="357">
        <f t="shared" si="1"/>
        <v>135</v>
      </c>
      <c r="J83" s="358">
        <v>135</v>
      </c>
      <c r="K83" s="342">
        <f>J83/I83</f>
        <v>1</v>
      </c>
      <c r="N83" s="218"/>
      <c r="O83" s="218"/>
    </row>
    <row r="84" spans="1:15" ht="27.75" customHeight="1">
      <c r="A84" s="439"/>
      <c r="B84" s="455"/>
      <c r="C84" s="31"/>
      <c r="D84" s="262" t="s">
        <v>161</v>
      </c>
      <c r="E84" s="262" t="s">
        <v>273</v>
      </c>
      <c r="F84" s="53">
        <v>71</v>
      </c>
      <c r="G84" s="54"/>
      <c r="H84" s="54"/>
      <c r="I84" s="357">
        <f t="shared" si="1"/>
        <v>0</v>
      </c>
      <c r="J84" s="358">
        <v>13</v>
      </c>
      <c r="K84" s="342">
        <f>J84/1</f>
        <v>13</v>
      </c>
      <c r="N84" s="218"/>
      <c r="O84" s="218"/>
    </row>
    <row r="85" spans="1:15" ht="15.75" customHeight="1">
      <c r="A85" s="439"/>
      <c r="B85" s="455"/>
      <c r="C85" s="31"/>
      <c r="D85" s="262" t="s">
        <v>162</v>
      </c>
      <c r="E85" s="262" t="s">
        <v>101</v>
      </c>
      <c r="F85" s="53">
        <v>72</v>
      </c>
      <c r="G85" s="54">
        <v>2</v>
      </c>
      <c r="H85" s="54"/>
      <c r="I85" s="357">
        <f t="shared" si="1"/>
        <v>2</v>
      </c>
      <c r="J85" s="358">
        <v>2</v>
      </c>
      <c r="K85" s="342">
        <f>J85/I85</f>
        <v>1</v>
      </c>
      <c r="N85" s="218"/>
      <c r="O85" s="218"/>
    </row>
    <row r="86" spans="1:15" ht="27.75" customHeight="1">
      <c r="A86" s="439"/>
      <c r="B86" s="455"/>
      <c r="C86" s="31"/>
      <c r="D86" s="262" t="s">
        <v>163</v>
      </c>
      <c r="E86" s="262" t="s">
        <v>102</v>
      </c>
      <c r="F86" s="53">
        <v>73</v>
      </c>
      <c r="G86" s="54">
        <v>1</v>
      </c>
      <c r="H86" s="54"/>
      <c r="I86" s="357">
        <f t="shared" si="1"/>
        <v>1</v>
      </c>
      <c r="J86" s="358"/>
      <c r="K86" s="342">
        <f>J86/1</f>
        <v>0</v>
      </c>
      <c r="N86" s="218"/>
      <c r="O86" s="218"/>
    </row>
    <row r="87" spans="1:15" ht="15" customHeight="1">
      <c r="A87" s="439"/>
      <c r="B87" s="455"/>
      <c r="C87" s="31"/>
      <c r="D87" s="262"/>
      <c r="E87" s="262" t="s">
        <v>416</v>
      </c>
      <c r="F87" s="53">
        <v>74</v>
      </c>
      <c r="G87" s="54"/>
      <c r="H87" s="54"/>
      <c r="I87" s="357">
        <f t="shared" si="1"/>
        <v>0</v>
      </c>
      <c r="J87" s="358"/>
      <c r="K87" s="342"/>
      <c r="N87" s="218"/>
      <c r="O87" s="218"/>
    </row>
    <row r="88" spans="1:15" ht="16.5" customHeight="1">
      <c r="A88" s="439"/>
      <c r="B88" s="455"/>
      <c r="C88" s="31"/>
      <c r="D88" s="262" t="s">
        <v>164</v>
      </c>
      <c r="E88" s="262" t="s">
        <v>167</v>
      </c>
      <c r="F88" s="53">
        <v>75</v>
      </c>
      <c r="G88" s="54"/>
      <c r="H88" s="54"/>
      <c r="I88" s="357">
        <f t="shared" si="1"/>
        <v>0</v>
      </c>
      <c r="J88" s="358"/>
      <c r="K88" s="342"/>
      <c r="N88" s="218"/>
      <c r="O88" s="218"/>
    </row>
    <row r="89" spans="1:15" ht="39" customHeight="1">
      <c r="A89" s="439"/>
      <c r="B89" s="455"/>
      <c r="C89" s="31"/>
      <c r="D89" s="262" t="s">
        <v>165</v>
      </c>
      <c r="E89" s="262" t="s">
        <v>277</v>
      </c>
      <c r="F89" s="53">
        <v>76</v>
      </c>
      <c r="G89" s="54">
        <v>0</v>
      </c>
      <c r="H89" s="54"/>
      <c r="I89" s="357">
        <f t="shared" si="1"/>
        <v>0</v>
      </c>
      <c r="J89" s="358">
        <v>0</v>
      </c>
      <c r="K89" s="342"/>
      <c r="N89" s="218"/>
      <c r="O89" s="218"/>
    </row>
    <row r="90" spans="1:15" ht="15" customHeight="1">
      <c r="A90" s="439"/>
      <c r="B90" s="455"/>
      <c r="C90" s="31"/>
      <c r="D90" s="262" t="s">
        <v>166</v>
      </c>
      <c r="E90" s="262" t="s">
        <v>168</v>
      </c>
      <c r="F90" s="53">
        <v>77</v>
      </c>
      <c r="G90" s="54">
        <v>0</v>
      </c>
      <c r="H90" s="54"/>
      <c r="I90" s="357">
        <f t="shared" si="1"/>
        <v>0</v>
      </c>
      <c r="J90" s="358">
        <v>0</v>
      </c>
      <c r="K90" s="342"/>
      <c r="N90" s="218"/>
      <c r="O90" s="218"/>
    </row>
    <row r="91" spans="1:15" ht="13.5" customHeight="1">
      <c r="A91" s="439"/>
      <c r="B91" s="455"/>
      <c r="C91" s="31" t="s">
        <v>100</v>
      </c>
      <c r="D91" s="438" t="s">
        <v>52</v>
      </c>
      <c r="E91" s="438"/>
      <c r="F91" s="53">
        <v>78</v>
      </c>
      <c r="G91" s="54">
        <v>300</v>
      </c>
      <c r="H91" s="54"/>
      <c r="I91" s="357">
        <f t="shared" si="1"/>
        <v>300</v>
      </c>
      <c r="J91" s="358">
        <v>250</v>
      </c>
      <c r="K91" s="342">
        <f>J91/I91</f>
        <v>0.8333333333333334</v>
      </c>
      <c r="L91" s="41" t="s">
        <v>500</v>
      </c>
      <c r="N91" s="218"/>
      <c r="O91" s="218"/>
    </row>
    <row r="92" spans="1:15" ht="30" customHeight="1">
      <c r="A92" s="439"/>
      <c r="B92" s="455"/>
      <c r="C92" s="443" t="s">
        <v>315</v>
      </c>
      <c r="D92" s="443"/>
      <c r="E92" s="443"/>
      <c r="F92" s="53">
        <v>79</v>
      </c>
      <c r="G92" s="54">
        <f>G93+G94+G95+G96+G97+G98</f>
        <v>112</v>
      </c>
      <c r="H92" s="54">
        <f>H93+H94+H95+H96+H97+H98</f>
        <v>0</v>
      </c>
      <c r="I92" s="357">
        <f t="shared" si="1"/>
        <v>112</v>
      </c>
      <c r="J92" s="358">
        <f>J93+J94+J95+J96+J97+J98</f>
        <v>114</v>
      </c>
      <c r="K92" s="342">
        <f>J92/I92</f>
        <v>1.0178571428571428</v>
      </c>
      <c r="N92" s="218"/>
      <c r="O92" s="218"/>
    </row>
    <row r="93" spans="1:15" ht="24.75" customHeight="1">
      <c r="A93" s="439"/>
      <c r="B93" s="455"/>
      <c r="C93" s="31" t="s">
        <v>34</v>
      </c>
      <c r="D93" s="444" t="s">
        <v>117</v>
      </c>
      <c r="E93" s="442"/>
      <c r="F93" s="53">
        <v>80</v>
      </c>
      <c r="G93" s="54"/>
      <c r="H93" s="54"/>
      <c r="I93" s="357">
        <f t="shared" si="1"/>
        <v>0</v>
      </c>
      <c r="J93" s="358"/>
      <c r="K93" s="342"/>
      <c r="N93" s="218"/>
      <c r="O93" s="218"/>
    </row>
    <row r="94" spans="1:15" ht="27" customHeight="1">
      <c r="A94" s="439"/>
      <c r="B94" s="455"/>
      <c r="C94" s="31" t="s">
        <v>35</v>
      </c>
      <c r="D94" s="438" t="s">
        <v>118</v>
      </c>
      <c r="E94" s="442"/>
      <c r="F94" s="53">
        <v>81</v>
      </c>
      <c r="G94" s="54">
        <v>23</v>
      </c>
      <c r="H94" s="54"/>
      <c r="I94" s="357">
        <f t="shared" si="1"/>
        <v>23</v>
      </c>
      <c r="J94" s="358">
        <v>23</v>
      </c>
      <c r="K94" s="342">
        <f>J94/I94</f>
        <v>1</v>
      </c>
      <c r="N94" s="218"/>
      <c r="O94" s="218"/>
    </row>
    <row r="95" spans="1:15" ht="15" customHeight="1">
      <c r="A95" s="439"/>
      <c r="B95" s="455"/>
      <c r="C95" s="31" t="s">
        <v>37</v>
      </c>
      <c r="D95" s="438" t="s">
        <v>119</v>
      </c>
      <c r="E95" s="442"/>
      <c r="F95" s="53">
        <v>82</v>
      </c>
      <c r="G95" s="54"/>
      <c r="H95" s="54"/>
      <c r="I95" s="357"/>
      <c r="J95" s="358"/>
      <c r="K95" s="342"/>
      <c r="N95" s="218"/>
      <c r="O95" s="218"/>
    </row>
    <row r="96" spans="1:15" ht="15" customHeight="1">
      <c r="A96" s="439"/>
      <c r="B96" s="455"/>
      <c r="C96" s="31" t="s">
        <v>39</v>
      </c>
      <c r="D96" s="438" t="s">
        <v>287</v>
      </c>
      <c r="E96" s="442"/>
      <c r="F96" s="53">
        <v>83</v>
      </c>
      <c r="G96" s="54"/>
      <c r="H96" s="54"/>
      <c r="I96" s="357"/>
      <c r="J96" s="358">
        <v>1</v>
      </c>
      <c r="K96" s="342">
        <f>1/J96</f>
        <v>1</v>
      </c>
      <c r="N96" s="218"/>
      <c r="O96" s="218"/>
    </row>
    <row r="97" spans="1:15" ht="15" customHeight="1">
      <c r="A97" s="439"/>
      <c r="B97" s="455"/>
      <c r="C97" s="31" t="s">
        <v>40</v>
      </c>
      <c r="D97" s="438" t="s">
        <v>120</v>
      </c>
      <c r="E97" s="442"/>
      <c r="F97" s="53">
        <v>84</v>
      </c>
      <c r="G97" s="54"/>
      <c r="H97" s="54"/>
      <c r="I97" s="357"/>
      <c r="J97" s="358"/>
      <c r="K97" s="342"/>
      <c r="N97" s="218"/>
      <c r="O97" s="218"/>
    </row>
    <row r="98" spans="1:15" ht="15" customHeight="1">
      <c r="A98" s="439"/>
      <c r="B98" s="455"/>
      <c r="C98" s="31" t="s">
        <v>45</v>
      </c>
      <c r="D98" s="438" t="s">
        <v>398</v>
      </c>
      <c r="E98" s="449"/>
      <c r="F98" s="53">
        <v>85</v>
      </c>
      <c r="G98" s="54">
        <v>89</v>
      </c>
      <c r="H98" s="54"/>
      <c r="I98" s="357">
        <f t="shared" si="1"/>
        <v>89</v>
      </c>
      <c r="J98" s="358">
        <v>90</v>
      </c>
      <c r="K98" s="342">
        <f>J98/I98</f>
        <v>1.0112359550561798</v>
      </c>
      <c r="N98" s="218"/>
      <c r="O98" s="218"/>
    </row>
    <row r="99" spans="1:15" s="338" customFormat="1" ht="28.5" customHeight="1">
      <c r="A99" s="439"/>
      <c r="B99" s="455"/>
      <c r="C99" s="447" t="s">
        <v>383</v>
      </c>
      <c r="D99" s="450"/>
      <c r="E99" s="448"/>
      <c r="F99" s="50">
        <v>86</v>
      </c>
      <c r="G99" s="59">
        <f>G100+G113+G117+G126</f>
        <v>2287</v>
      </c>
      <c r="H99" s="59">
        <f>H100+H113+H117+H126</f>
        <v>0</v>
      </c>
      <c r="I99" s="357">
        <f t="shared" si="1"/>
        <v>2287</v>
      </c>
      <c r="J99" s="358">
        <f>J100+J113+J117+J126</f>
        <v>2739</v>
      </c>
      <c r="K99" s="343">
        <f aca="true" t="shared" si="2" ref="K99:K104">J99/I99</f>
        <v>1.1976388281591606</v>
      </c>
      <c r="N99" s="218"/>
      <c r="O99" s="218"/>
    </row>
    <row r="100" spans="1:15" ht="15">
      <c r="A100" s="439"/>
      <c r="B100" s="455"/>
      <c r="C100" s="31" t="s">
        <v>288</v>
      </c>
      <c r="D100" s="447" t="s">
        <v>318</v>
      </c>
      <c r="E100" s="448"/>
      <c r="F100" s="53">
        <v>87</v>
      </c>
      <c r="G100" s="54">
        <f>G101+G105</f>
        <v>1729</v>
      </c>
      <c r="H100" s="54">
        <f>H101+H105</f>
        <v>0</v>
      </c>
      <c r="I100" s="357">
        <f t="shared" si="1"/>
        <v>1729</v>
      </c>
      <c r="J100" s="358">
        <f>J101+J105</f>
        <v>2091</v>
      </c>
      <c r="K100" s="342">
        <f t="shared" si="2"/>
        <v>1.2093695777906304</v>
      </c>
      <c r="N100" s="218"/>
      <c r="O100" s="218"/>
    </row>
    <row r="101" spans="1:15" ht="15" customHeight="1">
      <c r="A101" s="439"/>
      <c r="B101" s="455"/>
      <c r="C101" s="31" t="s">
        <v>169</v>
      </c>
      <c r="D101" s="438" t="s">
        <v>319</v>
      </c>
      <c r="E101" s="438"/>
      <c r="F101" s="53">
        <v>88</v>
      </c>
      <c r="G101" s="54">
        <f>G102+G103+G104</f>
        <v>1518</v>
      </c>
      <c r="H101" s="54">
        <f>H102+H103+H104</f>
        <v>0</v>
      </c>
      <c r="I101" s="357">
        <f t="shared" si="1"/>
        <v>1518</v>
      </c>
      <c r="J101" s="358">
        <f>J102+J103+J104</f>
        <v>1878</v>
      </c>
      <c r="K101" s="342">
        <f t="shared" si="2"/>
        <v>1.2371541501976284</v>
      </c>
      <c r="N101" s="218"/>
      <c r="O101" s="218"/>
    </row>
    <row r="102" spans="1:15" ht="15" customHeight="1">
      <c r="A102" s="439"/>
      <c r="B102" s="455"/>
      <c r="C102" s="439"/>
      <c r="D102" s="438" t="s">
        <v>185</v>
      </c>
      <c r="E102" s="438"/>
      <c r="F102" s="53">
        <v>89</v>
      </c>
      <c r="G102" s="54">
        <v>1233</v>
      </c>
      <c r="H102" s="54"/>
      <c r="I102" s="357">
        <f t="shared" si="1"/>
        <v>1233</v>
      </c>
      <c r="J102" s="358">
        <v>1503</v>
      </c>
      <c r="K102" s="342">
        <f t="shared" si="2"/>
        <v>1.218978102189781</v>
      </c>
      <c r="N102" s="218"/>
      <c r="O102" s="218"/>
    </row>
    <row r="103" spans="1:15" ht="29.25" customHeight="1">
      <c r="A103" s="439"/>
      <c r="B103" s="455"/>
      <c r="C103" s="439"/>
      <c r="D103" s="445" t="s">
        <v>198</v>
      </c>
      <c r="E103" s="446"/>
      <c r="F103" s="53">
        <v>90</v>
      </c>
      <c r="G103" s="54">
        <v>265</v>
      </c>
      <c r="H103" s="54"/>
      <c r="I103" s="357">
        <f t="shared" si="1"/>
        <v>265</v>
      </c>
      <c r="J103" s="358">
        <v>354</v>
      </c>
      <c r="K103" s="342">
        <f t="shared" si="2"/>
        <v>1.3358490566037735</v>
      </c>
      <c r="N103" s="218"/>
      <c r="O103" s="218"/>
    </row>
    <row r="104" spans="1:15" ht="12.75" customHeight="1">
      <c r="A104" s="439"/>
      <c r="B104" s="455"/>
      <c r="C104" s="439"/>
      <c r="D104" s="438" t="s">
        <v>186</v>
      </c>
      <c r="E104" s="438"/>
      <c r="F104" s="53">
        <v>91</v>
      </c>
      <c r="G104" s="54">
        <v>20</v>
      </c>
      <c r="H104" s="54"/>
      <c r="I104" s="357">
        <f t="shared" si="1"/>
        <v>20</v>
      </c>
      <c r="J104" s="358">
        <v>21</v>
      </c>
      <c r="K104" s="342">
        <f t="shared" si="2"/>
        <v>1.05</v>
      </c>
      <c r="N104" s="218"/>
      <c r="O104" s="218"/>
    </row>
    <row r="105" spans="1:15" ht="18" customHeight="1">
      <c r="A105" s="439"/>
      <c r="B105" s="455"/>
      <c r="C105" s="31" t="s">
        <v>170</v>
      </c>
      <c r="D105" s="438" t="s">
        <v>316</v>
      </c>
      <c r="E105" s="438"/>
      <c r="F105" s="53">
        <v>92</v>
      </c>
      <c r="G105" s="54">
        <f>G106+G109+G110+G111+G112</f>
        <v>211</v>
      </c>
      <c r="H105" s="54">
        <f>H106+H109+H110+H111+H112</f>
        <v>0</v>
      </c>
      <c r="I105" s="357">
        <f>I106+I109+I112</f>
        <v>211</v>
      </c>
      <c r="J105" s="358">
        <f>J106+J109+J110+J111+J112</f>
        <v>213</v>
      </c>
      <c r="K105" s="342">
        <f>J105/I105</f>
        <v>1.009478672985782</v>
      </c>
      <c r="N105" s="218"/>
      <c r="O105" s="218"/>
    </row>
    <row r="106" spans="1:15" ht="43.5" customHeight="1">
      <c r="A106" s="439"/>
      <c r="B106" s="455"/>
      <c r="C106" s="31"/>
      <c r="D106" s="438" t="s">
        <v>105</v>
      </c>
      <c r="E106" s="438"/>
      <c r="F106" s="53">
        <v>93</v>
      </c>
      <c r="G106" s="54">
        <v>20</v>
      </c>
      <c r="H106" s="54"/>
      <c r="I106" s="357"/>
      <c r="J106" s="358">
        <v>0</v>
      </c>
      <c r="K106" s="342"/>
      <c r="N106" s="218"/>
      <c r="O106" s="218"/>
    </row>
    <row r="107" spans="1:15" ht="26.25" customHeight="1">
      <c r="A107" s="439"/>
      <c r="B107" s="455"/>
      <c r="C107" s="31"/>
      <c r="D107" s="262"/>
      <c r="E107" s="262" t="s">
        <v>275</v>
      </c>
      <c r="F107" s="53">
        <v>94</v>
      </c>
      <c r="G107" s="54"/>
      <c r="H107" s="54"/>
      <c r="I107" s="357">
        <f t="shared" si="1"/>
        <v>0</v>
      </c>
      <c r="J107" s="358"/>
      <c r="K107" s="342"/>
      <c r="N107" s="218"/>
      <c r="O107" s="218"/>
    </row>
    <row r="108" spans="1:15" ht="25.5" customHeight="1">
      <c r="A108" s="439"/>
      <c r="B108" s="455"/>
      <c r="C108" s="31"/>
      <c r="D108" s="262"/>
      <c r="E108" s="262" t="s">
        <v>276</v>
      </c>
      <c r="F108" s="53">
        <v>95</v>
      </c>
      <c r="G108" s="54">
        <v>20</v>
      </c>
      <c r="H108" s="54"/>
      <c r="I108" s="357"/>
      <c r="J108" s="358"/>
      <c r="K108" s="342"/>
      <c r="N108" s="218"/>
      <c r="O108" s="218"/>
    </row>
    <row r="109" spans="1:15" ht="13.5" customHeight="1">
      <c r="A109" s="439"/>
      <c r="B109" s="455"/>
      <c r="C109" s="31"/>
      <c r="D109" s="438" t="s">
        <v>106</v>
      </c>
      <c r="E109" s="438"/>
      <c r="F109" s="53">
        <v>96</v>
      </c>
      <c r="G109" s="54">
        <v>183</v>
      </c>
      <c r="H109" s="54"/>
      <c r="I109" s="357">
        <f t="shared" si="1"/>
        <v>183</v>
      </c>
      <c r="J109" s="358">
        <v>192</v>
      </c>
      <c r="K109" s="342">
        <f>J109/I109</f>
        <v>1.0491803278688525</v>
      </c>
      <c r="N109" s="218"/>
      <c r="O109" s="218"/>
    </row>
    <row r="110" spans="1:15" ht="12" customHeight="1">
      <c r="A110" s="439"/>
      <c r="B110" s="455"/>
      <c r="C110" s="31"/>
      <c r="D110" s="438" t="s">
        <v>107</v>
      </c>
      <c r="E110" s="438"/>
      <c r="F110" s="53">
        <v>97</v>
      </c>
      <c r="G110" s="54"/>
      <c r="H110" s="54"/>
      <c r="I110" s="357">
        <f t="shared" si="1"/>
        <v>0</v>
      </c>
      <c r="J110" s="358"/>
      <c r="K110" s="342"/>
      <c r="N110" s="218"/>
      <c r="O110" s="218"/>
    </row>
    <row r="111" spans="1:15" ht="27" customHeight="1">
      <c r="A111" s="439"/>
      <c r="B111" s="455"/>
      <c r="C111" s="31"/>
      <c r="D111" s="438" t="s">
        <v>182</v>
      </c>
      <c r="E111" s="438"/>
      <c r="F111" s="53">
        <v>98</v>
      </c>
      <c r="G111" s="54">
        <v>0</v>
      </c>
      <c r="H111" s="54">
        <f>G111</f>
        <v>0</v>
      </c>
      <c r="I111" s="357">
        <f t="shared" si="1"/>
        <v>0</v>
      </c>
      <c r="J111" s="358"/>
      <c r="K111" s="342"/>
      <c r="N111" s="218"/>
      <c r="O111" s="218"/>
    </row>
    <row r="112" spans="1:15" ht="12" customHeight="1">
      <c r="A112" s="439"/>
      <c r="B112" s="455"/>
      <c r="C112" s="31"/>
      <c r="D112" s="438" t="s">
        <v>183</v>
      </c>
      <c r="E112" s="438"/>
      <c r="F112" s="53">
        <v>99</v>
      </c>
      <c r="G112" s="54">
        <v>8</v>
      </c>
      <c r="H112" s="54"/>
      <c r="I112" s="357">
        <v>28</v>
      </c>
      <c r="J112" s="358">
        <v>21</v>
      </c>
      <c r="K112" s="342">
        <f aca="true" t="shared" si="3" ref="K110:K115">J112/I112</f>
        <v>0.75</v>
      </c>
      <c r="N112" s="218"/>
      <c r="O112" s="218"/>
    </row>
    <row r="113" spans="1:15" ht="25.5" customHeight="1">
      <c r="A113" s="439"/>
      <c r="B113" s="455"/>
      <c r="C113" s="31" t="s">
        <v>171</v>
      </c>
      <c r="D113" s="438" t="s">
        <v>317</v>
      </c>
      <c r="E113" s="438"/>
      <c r="F113" s="53">
        <v>100</v>
      </c>
      <c r="G113" s="54">
        <f>G114+G115+G116</f>
        <v>135</v>
      </c>
      <c r="H113" s="54">
        <f>H114+H115+H116</f>
        <v>0</v>
      </c>
      <c r="I113" s="357">
        <f t="shared" si="1"/>
        <v>135</v>
      </c>
      <c r="J113" s="358">
        <v>129</v>
      </c>
      <c r="K113" s="342">
        <f t="shared" si="3"/>
        <v>0.9555555555555556</v>
      </c>
      <c r="N113" s="218"/>
      <c r="O113" s="218"/>
    </row>
    <row r="114" spans="1:15" ht="27" customHeight="1">
      <c r="A114" s="439"/>
      <c r="B114" s="455"/>
      <c r="C114" s="31"/>
      <c r="D114" s="438" t="s">
        <v>108</v>
      </c>
      <c r="E114" s="438"/>
      <c r="F114" s="53">
        <v>101</v>
      </c>
      <c r="G114" s="54"/>
      <c r="H114" s="54"/>
      <c r="I114" s="357">
        <f t="shared" si="1"/>
        <v>0</v>
      </c>
      <c r="J114" s="358"/>
      <c r="K114" s="342"/>
      <c r="N114" s="218"/>
      <c r="O114" s="218"/>
    </row>
    <row r="115" spans="1:15" ht="24.75" customHeight="1">
      <c r="A115" s="439"/>
      <c r="B115" s="455"/>
      <c r="C115" s="31"/>
      <c r="D115" s="438" t="s">
        <v>109</v>
      </c>
      <c r="E115" s="438"/>
      <c r="F115" s="53">
        <v>102</v>
      </c>
      <c r="G115" s="54">
        <v>135</v>
      </c>
      <c r="H115" s="54"/>
      <c r="I115" s="357">
        <f t="shared" si="1"/>
        <v>135</v>
      </c>
      <c r="J115" s="358">
        <v>129</v>
      </c>
      <c r="K115" s="342">
        <f t="shared" si="3"/>
        <v>0.9555555555555556</v>
      </c>
      <c r="N115" s="218"/>
      <c r="O115" s="218"/>
    </row>
    <row r="116" spans="1:15" ht="27" customHeight="1">
      <c r="A116" s="439"/>
      <c r="B116" s="455"/>
      <c r="C116" s="31"/>
      <c r="D116" s="438" t="s">
        <v>184</v>
      </c>
      <c r="E116" s="438"/>
      <c r="F116" s="53">
        <v>103</v>
      </c>
      <c r="G116" s="54"/>
      <c r="H116" s="54"/>
      <c r="I116" s="357">
        <f t="shared" si="1"/>
        <v>0</v>
      </c>
      <c r="J116" s="358"/>
      <c r="K116" s="342"/>
      <c r="N116" s="218"/>
      <c r="O116" s="218"/>
    </row>
    <row r="117" spans="1:15" ht="39.75" customHeight="1">
      <c r="A117" s="439"/>
      <c r="B117" s="455"/>
      <c r="C117" s="31" t="s">
        <v>172</v>
      </c>
      <c r="D117" s="438" t="s">
        <v>359</v>
      </c>
      <c r="E117" s="438"/>
      <c r="F117" s="53">
        <v>104</v>
      </c>
      <c r="G117" s="54">
        <f>G118+G121+G124+G125</f>
        <v>69</v>
      </c>
      <c r="H117" s="54">
        <f>H118+H121+H124+H125</f>
        <v>0</v>
      </c>
      <c r="I117" s="357">
        <f t="shared" si="1"/>
        <v>69</v>
      </c>
      <c r="J117" s="358">
        <f>J118+J121+J124+J125</f>
        <v>101</v>
      </c>
      <c r="K117" s="342">
        <f>J117/I117</f>
        <v>1.463768115942029</v>
      </c>
      <c r="N117" s="218"/>
      <c r="O117" s="218"/>
    </row>
    <row r="118" spans="1:15" ht="13.5" customHeight="1">
      <c r="A118" s="439"/>
      <c r="B118" s="455"/>
      <c r="C118" s="439"/>
      <c r="D118" s="438" t="s">
        <v>253</v>
      </c>
      <c r="E118" s="438"/>
      <c r="F118" s="53">
        <v>105</v>
      </c>
      <c r="G118" s="54">
        <f>G119+G120</f>
        <v>69</v>
      </c>
      <c r="H118" s="54">
        <f>H119</f>
        <v>0</v>
      </c>
      <c r="I118" s="357">
        <f t="shared" si="1"/>
        <v>69</v>
      </c>
      <c r="J118" s="358">
        <f>SUM(J119:J120)</f>
        <v>101</v>
      </c>
      <c r="K118" s="342">
        <f>J118/I118</f>
        <v>1.463768115942029</v>
      </c>
      <c r="N118" s="218"/>
      <c r="O118" s="218"/>
    </row>
    <row r="119" spans="1:15" ht="13.5" customHeight="1">
      <c r="A119" s="439"/>
      <c r="B119" s="455"/>
      <c r="C119" s="439"/>
      <c r="D119" s="262"/>
      <c r="E119" s="271" t="s">
        <v>301</v>
      </c>
      <c r="F119" s="53">
        <v>106</v>
      </c>
      <c r="G119" s="54">
        <v>65</v>
      </c>
      <c r="H119" s="54"/>
      <c r="I119" s="357">
        <f t="shared" si="1"/>
        <v>65</v>
      </c>
      <c r="J119" s="358">
        <v>64</v>
      </c>
      <c r="K119" s="342">
        <f>J119/I119</f>
        <v>0.9846153846153847</v>
      </c>
      <c r="N119" s="218"/>
      <c r="O119" s="218"/>
    </row>
    <row r="120" spans="1:15" ht="13.5" customHeight="1">
      <c r="A120" s="439"/>
      <c r="B120" s="455"/>
      <c r="C120" s="439"/>
      <c r="D120" s="262"/>
      <c r="E120" s="271" t="s">
        <v>322</v>
      </c>
      <c r="F120" s="53">
        <v>107</v>
      </c>
      <c r="G120" s="54">
        <v>4</v>
      </c>
      <c r="H120" s="54"/>
      <c r="I120" s="357">
        <f t="shared" si="1"/>
        <v>4</v>
      </c>
      <c r="J120" s="358">
        <v>37</v>
      </c>
      <c r="K120" s="342">
        <f>J120/I120</f>
        <v>9.25</v>
      </c>
      <c r="N120" s="218"/>
      <c r="O120" s="218"/>
    </row>
    <row r="121" spans="1:15" ht="27" customHeight="1">
      <c r="A121" s="439"/>
      <c r="B121" s="455"/>
      <c r="C121" s="439"/>
      <c r="D121" s="438" t="s">
        <v>300</v>
      </c>
      <c r="E121" s="438"/>
      <c r="F121" s="53">
        <v>108</v>
      </c>
      <c r="G121" s="54">
        <f>G122</f>
        <v>0</v>
      </c>
      <c r="H121" s="54">
        <f>H122</f>
        <v>0</v>
      </c>
      <c r="I121" s="357">
        <f t="shared" si="1"/>
        <v>0</v>
      </c>
      <c r="J121" s="358">
        <f>J122+J123</f>
        <v>0</v>
      </c>
      <c r="K121" s="342"/>
      <c r="N121" s="218"/>
      <c r="O121" s="218"/>
    </row>
    <row r="122" spans="1:15" ht="14.25" customHeight="1">
      <c r="A122" s="439"/>
      <c r="B122" s="455"/>
      <c r="C122" s="439"/>
      <c r="D122" s="262"/>
      <c r="E122" s="271" t="s">
        <v>301</v>
      </c>
      <c r="F122" s="53">
        <v>109</v>
      </c>
      <c r="G122" s="54">
        <v>0</v>
      </c>
      <c r="H122" s="54"/>
      <c r="I122" s="357">
        <f t="shared" si="1"/>
        <v>0</v>
      </c>
      <c r="J122" s="358">
        <v>0</v>
      </c>
      <c r="K122" s="342"/>
      <c r="N122" s="218"/>
      <c r="O122" s="218"/>
    </row>
    <row r="123" spans="1:15" ht="14.25" customHeight="1">
      <c r="A123" s="439"/>
      <c r="B123" s="455"/>
      <c r="C123" s="439"/>
      <c r="D123" s="262"/>
      <c r="E123" s="271" t="s">
        <v>322</v>
      </c>
      <c r="F123" s="53">
        <v>110</v>
      </c>
      <c r="G123" s="54"/>
      <c r="H123" s="54"/>
      <c r="I123" s="357">
        <f t="shared" si="1"/>
        <v>0</v>
      </c>
      <c r="J123" s="358">
        <v>0</v>
      </c>
      <c r="K123" s="342"/>
      <c r="N123" s="218"/>
      <c r="O123" s="218"/>
    </row>
    <row r="124" spans="1:15" ht="12.75" customHeight="1">
      <c r="A124" s="439"/>
      <c r="B124" s="455"/>
      <c r="C124" s="439"/>
      <c r="D124" s="438" t="s">
        <v>251</v>
      </c>
      <c r="E124" s="438"/>
      <c r="F124" s="53">
        <v>111</v>
      </c>
      <c r="G124" s="54">
        <v>0</v>
      </c>
      <c r="H124" s="54"/>
      <c r="I124" s="357">
        <f t="shared" si="1"/>
        <v>0</v>
      </c>
      <c r="J124" s="358">
        <v>0</v>
      </c>
      <c r="K124" s="342"/>
      <c r="N124" s="218"/>
      <c r="O124" s="218"/>
    </row>
    <row r="125" spans="1:15" ht="13.5" customHeight="1">
      <c r="A125" s="439"/>
      <c r="B125" s="455"/>
      <c r="C125" s="31"/>
      <c r="D125" s="438" t="s">
        <v>252</v>
      </c>
      <c r="E125" s="438"/>
      <c r="F125" s="53">
        <v>112</v>
      </c>
      <c r="G125" s="54"/>
      <c r="H125" s="54"/>
      <c r="I125" s="357">
        <f t="shared" si="1"/>
        <v>0</v>
      </c>
      <c r="J125" s="358"/>
      <c r="K125" s="342"/>
      <c r="N125" s="218"/>
      <c r="O125" s="218"/>
    </row>
    <row r="126" spans="1:15" ht="53.25" customHeight="1">
      <c r="A126" s="439"/>
      <c r="B126" s="455"/>
      <c r="C126" s="31" t="s">
        <v>173</v>
      </c>
      <c r="D126" s="438" t="s">
        <v>325</v>
      </c>
      <c r="E126" s="438"/>
      <c r="F126" s="53">
        <v>113</v>
      </c>
      <c r="G126" s="54">
        <f>G127+G128+G129+G130+G131+G132</f>
        <v>354</v>
      </c>
      <c r="H126" s="54">
        <f>H127+H128+H129+H130+H131+H132</f>
        <v>0</v>
      </c>
      <c r="I126" s="357">
        <f t="shared" si="1"/>
        <v>354</v>
      </c>
      <c r="J126" s="358">
        <f>J127+J128+J129+J130+J131+J132</f>
        <v>418</v>
      </c>
      <c r="K126" s="342">
        <f>J126/I126</f>
        <v>1.1807909604519775</v>
      </c>
      <c r="N126" s="218"/>
      <c r="O126" s="218"/>
    </row>
    <row r="127" spans="1:15" ht="15.75" customHeight="1">
      <c r="A127" s="439"/>
      <c r="B127" s="455"/>
      <c r="C127" s="439"/>
      <c r="D127" s="438" t="s">
        <v>254</v>
      </c>
      <c r="E127" s="438"/>
      <c r="F127" s="53">
        <v>114</v>
      </c>
      <c r="G127" s="54">
        <v>242</v>
      </c>
      <c r="H127" s="54"/>
      <c r="I127" s="357">
        <f t="shared" si="1"/>
        <v>242</v>
      </c>
      <c r="J127" s="358">
        <v>297</v>
      </c>
      <c r="K127" s="342">
        <f>J127/I127</f>
        <v>1.2272727272727273</v>
      </c>
      <c r="N127" s="218"/>
      <c r="O127" s="218"/>
    </row>
    <row r="128" spans="1:15" ht="18.75" customHeight="1">
      <c r="A128" s="439"/>
      <c r="B128" s="455"/>
      <c r="C128" s="439"/>
      <c r="D128" s="438" t="s">
        <v>255</v>
      </c>
      <c r="E128" s="438"/>
      <c r="F128" s="53">
        <v>115</v>
      </c>
      <c r="G128" s="54">
        <v>7</v>
      </c>
      <c r="H128" s="54"/>
      <c r="I128" s="357">
        <f t="shared" si="1"/>
        <v>7</v>
      </c>
      <c r="J128" s="358">
        <v>8</v>
      </c>
      <c r="K128" s="342">
        <f>J128/I128</f>
        <v>1.1428571428571428</v>
      </c>
      <c r="N128" s="218"/>
      <c r="O128" s="218"/>
    </row>
    <row r="129" spans="1:15" ht="14.25" customHeight="1">
      <c r="A129" s="439"/>
      <c r="B129" s="455"/>
      <c r="C129" s="439"/>
      <c r="D129" s="438" t="s">
        <v>259</v>
      </c>
      <c r="E129" s="438"/>
      <c r="F129" s="53">
        <v>116</v>
      </c>
      <c r="G129" s="54">
        <v>79</v>
      </c>
      <c r="H129" s="54"/>
      <c r="I129" s="357">
        <f t="shared" si="1"/>
        <v>79</v>
      </c>
      <c r="J129" s="358">
        <v>98</v>
      </c>
      <c r="K129" s="342">
        <f>J129/I129</f>
        <v>1.240506329113924</v>
      </c>
      <c r="N129" s="218"/>
      <c r="O129" s="218"/>
    </row>
    <row r="130" spans="1:15" ht="25.5" customHeight="1">
      <c r="A130" s="439"/>
      <c r="B130" s="455"/>
      <c r="C130" s="439"/>
      <c r="D130" s="438" t="s">
        <v>256</v>
      </c>
      <c r="E130" s="438"/>
      <c r="F130" s="53">
        <v>117</v>
      </c>
      <c r="G130" s="54">
        <v>26</v>
      </c>
      <c r="H130" s="54"/>
      <c r="I130" s="357">
        <f t="shared" si="1"/>
        <v>26</v>
      </c>
      <c r="J130" s="358">
        <v>15</v>
      </c>
      <c r="K130" s="342">
        <f>J130/I130</f>
        <v>0.5769230769230769</v>
      </c>
      <c r="N130" s="218"/>
      <c r="O130" s="218"/>
    </row>
    <row r="131" spans="1:15" ht="14.25" customHeight="1">
      <c r="A131" s="439"/>
      <c r="B131" s="455"/>
      <c r="C131" s="439"/>
      <c r="D131" s="438" t="s">
        <v>257</v>
      </c>
      <c r="E131" s="438"/>
      <c r="F131" s="53">
        <v>118</v>
      </c>
      <c r="G131" s="54"/>
      <c r="H131" s="54"/>
      <c r="I131" s="357">
        <f t="shared" si="1"/>
        <v>0</v>
      </c>
      <c r="J131" s="358"/>
      <c r="K131" s="342"/>
      <c r="N131" s="218"/>
      <c r="O131" s="218"/>
    </row>
    <row r="132" spans="1:15" ht="14.25" customHeight="1">
      <c r="A132" s="439"/>
      <c r="B132" s="455"/>
      <c r="C132" s="439"/>
      <c r="D132" s="438" t="s">
        <v>258</v>
      </c>
      <c r="E132" s="438"/>
      <c r="F132" s="53">
        <v>119</v>
      </c>
      <c r="G132" s="54"/>
      <c r="H132" s="54"/>
      <c r="I132" s="357">
        <f t="shared" si="1"/>
        <v>0</v>
      </c>
      <c r="J132" s="358"/>
      <c r="K132" s="342"/>
      <c r="N132" s="218"/>
      <c r="O132" s="218"/>
    </row>
    <row r="133" spans="1:15" ht="27.75" customHeight="1">
      <c r="A133" s="439"/>
      <c r="B133" s="455"/>
      <c r="C133" s="447" t="s">
        <v>327</v>
      </c>
      <c r="D133" s="450"/>
      <c r="E133" s="448"/>
      <c r="F133" s="53">
        <v>120</v>
      </c>
      <c r="G133" s="54">
        <f>G134+G137+G138+G139+G140+G141</f>
        <v>283</v>
      </c>
      <c r="H133" s="54">
        <f>H134+H137+H138+H139+H140+H141</f>
        <v>0</v>
      </c>
      <c r="I133" s="357">
        <f t="shared" si="1"/>
        <v>283</v>
      </c>
      <c r="J133" s="358">
        <f>J134+J137+J138+J139+J140+J141</f>
        <v>282</v>
      </c>
      <c r="K133" s="342">
        <f>J133/I133</f>
        <v>0.9964664310954063</v>
      </c>
      <c r="N133" s="218"/>
      <c r="O133" s="218"/>
    </row>
    <row r="134" spans="1:15" ht="27.75" customHeight="1">
      <c r="A134" s="439"/>
      <c r="B134" s="455"/>
      <c r="C134" s="31" t="s">
        <v>34</v>
      </c>
      <c r="D134" s="438" t="s">
        <v>326</v>
      </c>
      <c r="E134" s="438"/>
      <c r="F134" s="53">
        <v>121</v>
      </c>
      <c r="G134" s="54">
        <f>G135+G136</f>
        <v>3</v>
      </c>
      <c r="H134" s="58">
        <f>H135+H136</f>
        <v>0</v>
      </c>
      <c r="I134" s="357">
        <f t="shared" si="1"/>
        <v>3</v>
      </c>
      <c r="J134" s="360">
        <f>J135+J136</f>
        <v>2</v>
      </c>
      <c r="K134" s="342">
        <f>J134/I134</f>
        <v>0.6666666666666666</v>
      </c>
      <c r="N134" s="218"/>
      <c r="O134" s="218"/>
    </row>
    <row r="135" spans="1:15" ht="15">
      <c r="A135" s="439"/>
      <c r="B135" s="455"/>
      <c r="C135" s="31"/>
      <c r="D135" s="438" t="s">
        <v>110</v>
      </c>
      <c r="E135" s="438"/>
      <c r="F135" s="53">
        <v>122</v>
      </c>
      <c r="G135" s="54"/>
      <c r="H135" s="54"/>
      <c r="I135" s="357">
        <f t="shared" si="1"/>
        <v>0</v>
      </c>
      <c r="J135" s="358"/>
      <c r="K135" s="342"/>
      <c r="N135" s="218"/>
      <c r="O135" s="218"/>
    </row>
    <row r="136" spans="1:15" ht="15">
      <c r="A136" s="439"/>
      <c r="B136" s="455"/>
      <c r="C136" s="31"/>
      <c r="D136" s="438" t="s">
        <v>111</v>
      </c>
      <c r="E136" s="438"/>
      <c r="F136" s="53">
        <v>123</v>
      </c>
      <c r="G136" s="54">
        <v>3</v>
      </c>
      <c r="H136" s="54"/>
      <c r="I136" s="357">
        <f t="shared" si="1"/>
        <v>3</v>
      </c>
      <c r="J136" s="358">
        <v>2</v>
      </c>
      <c r="K136" s="342">
        <f>J136/I136</f>
        <v>0.6666666666666666</v>
      </c>
      <c r="N136" s="218"/>
      <c r="O136" s="218"/>
    </row>
    <row r="137" spans="1:15" ht="15">
      <c r="A137" s="439"/>
      <c r="B137" s="455"/>
      <c r="C137" s="31" t="s">
        <v>35</v>
      </c>
      <c r="D137" s="438" t="s">
        <v>112</v>
      </c>
      <c r="E137" s="438"/>
      <c r="F137" s="53">
        <v>124</v>
      </c>
      <c r="G137" s="54">
        <v>0</v>
      </c>
      <c r="H137" s="54"/>
      <c r="I137" s="357">
        <f t="shared" si="1"/>
        <v>0</v>
      </c>
      <c r="J137" s="358"/>
      <c r="K137" s="342"/>
      <c r="N137" s="218"/>
      <c r="O137" s="218"/>
    </row>
    <row r="138" spans="1:15" ht="17.25" customHeight="1">
      <c r="A138" s="439"/>
      <c r="B138" s="455"/>
      <c r="C138" s="31" t="s">
        <v>37</v>
      </c>
      <c r="D138" s="438" t="s">
        <v>241</v>
      </c>
      <c r="E138" s="438"/>
      <c r="F138" s="53">
        <v>125</v>
      </c>
      <c r="G138" s="54"/>
      <c r="H138" s="54"/>
      <c r="I138" s="357">
        <f t="shared" si="1"/>
        <v>0</v>
      </c>
      <c r="J138" s="358"/>
      <c r="K138" s="342"/>
      <c r="N138" s="218"/>
      <c r="O138" s="218"/>
    </row>
    <row r="139" spans="1:15" ht="16.5" customHeight="1">
      <c r="A139" s="439"/>
      <c r="B139" s="455"/>
      <c r="C139" s="31" t="s">
        <v>39</v>
      </c>
      <c r="D139" s="445" t="s">
        <v>52</v>
      </c>
      <c r="E139" s="446"/>
      <c r="F139" s="53">
        <v>126</v>
      </c>
      <c r="G139" s="54"/>
      <c r="H139" s="54"/>
      <c r="I139" s="357">
        <f t="shared" si="1"/>
        <v>0</v>
      </c>
      <c r="J139" s="358"/>
      <c r="K139" s="342"/>
      <c r="N139" s="218"/>
      <c r="O139" s="218"/>
    </row>
    <row r="140" spans="1:15" ht="15" customHeight="1">
      <c r="A140" s="439"/>
      <c r="B140" s="455"/>
      <c r="C140" s="272" t="s">
        <v>40</v>
      </c>
      <c r="D140" s="438" t="s">
        <v>47</v>
      </c>
      <c r="E140" s="438"/>
      <c r="F140" s="53">
        <v>127</v>
      </c>
      <c r="G140" s="54">
        <v>280</v>
      </c>
      <c r="H140" s="54"/>
      <c r="I140" s="357">
        <f t="shared" si="1"/>
        <v>280</v>
      </c>
      <c r="J140" s="358">
        <v>250</v>
      </c>
      <c r="K140" s="342">
        <f>J140/I140</f>
        <v>0.8928571428571429</v>
      </c>
      <c r="N140" s="218"/>
      <c r="O140" s="218"/>
    </row>
    <row r="141" spans="1:15" ht="26.25" customHeight="1">
      <c r="A141" s="439"/>
      <c r="B141" s="465"/>
      <c r="C141" s="274" t="s">
        <v>272</v>
      </c>
      <c r="D141" s="451" t="s">
        <v>367</v>
      </c>
      <c r="E141" s="452"/>
      <c r="F141" s="53">
        <v>128</v>
      </c>
      <c r="G141" s="54">
        <f>G142-G145</f>
        <v>0</v>
      </c>
      <c r="H141" s="54">
        <f>H142-H145</f>
        <v>0</v>
      </c>
      <c r="I141" s="357">
        <f t="shared" si="1"/>
        <v>0</v>
      </c>
      <c r="J141" s="358">
        <f>J142-J145</f>
        <v>30</v>
      </c>
      <c r="K141" s="342">
        <f>J141/10</f>
        <v>3</v>
      </c>
      <c r="N141" s="218"/>
      <c r="O141" s="218"/>
    </row>
    <row r="142" spans="1:15" ht="15.75" customHeight="1">
      <c r="A142" s="439"/>
      <c r="B142" s="31"/>
      <c r="C142" s="31"/>
      <c r="D142" s="275" t="s">
        <v>150</v>
      </c>
      <c r="E142" s="276" t="s">
        <v>336</v>
      </c>
      <c r="F142" s="53">
        <v>129</v>
      </c>
      <c r="G142" s="54">
        <v>0</v>
      </c>
      <c r="H142" s="54"/>
      <c r="I142" s="357">
        <f t="shared" si="1"/>
        <v>0</v>
      </c>
      <c r="J142" s="358">
        <v>30</v>
      </c>
      <c r="K142" s="342">
        <f>J142/10</f>
        <v>3</v>
      </c>
      <c r="N142" s="218"/>
      <c r="O142" s="218"/>
    </row>
    <row r="143" spans="1:15" ht="25.5">
      <c r="A143" s="439"/>
      <c r="B143" s="31"/>
      <c r="C143" s="277"/>
      <c r="D143" s="275" t="s">
        <v>323</v>
      </c>
      <c r="E143" s="271" t="s">
        <v>337</v>
      </c>
      <c r="F143" s="53">
        <v>130</v>
      </c>
      <c r="G143" s="54"/>
      <c r="H143" s="54"/>
      <c r="I143" s="357">
        <f aca="true" t="shared" si="4" ref="I143:I183">G143</f>
        <v>0</v>
      </c>
      <c r="J143" s="358"/>
      <c r="K143" s="342"/>
      <c r="N143" s="218"/>
      <c r="O143" s="218"/>
    </row>
    <row r="144" spans="1:15" ht="15">
      <c r="A144" s="439"/>
      <c r="B144" s="31"/>
      <c r="C144" s="277"/>
      <c r="D144" s="275" t="s">
        <v>363</v>
      </c>
      <c r="E144" s="278" t="s">
        <v>371</v>
      </c>
      <c r="F144" s="53" t="s">
        <v>362</v>
      </c>
      <c r="G144" s="54"/>
      <c r="H144" s="54"/>
      <c r="I144" s="357">
        <f t="shared" si="4"/>
        <v>0</v>
      </c>
      <c r="J144" s="358"/>
      <c r="K144" s="342"/>
      <c r="N144" s="218"/>
      <c r="O144" s="218"/>
    </row>
    <row r="145" spans="1:15" ht="29.25" customHeight="1">
      <c r="A145" s="439"/>
      <c r="B145" s="31"/>
      <c r="C145" s="277"/>
      <c r="D145" s="275" t="s">
        <v>244</v>
      </c>
      <c r="E145" s="276" t="s">
        <v>250</v>
      </c>
      <c r="F145" s="53">
        <v>131</v>
      </c>
      <c r="G145" s="54">
        <f>G146</f>
        <v>0</v>
      </c>
      <c r="H145" s="54"/>
      <c r="I145" s="357">
        <f t="shared" si="4"/>
        <v>0</v>
      </c>
      <c r="J145" s="358">
        <v>0</v>
      </c>
      <c r="K145" s="342"/>
      <c r="N145" s="218"/>
      <c r="O145" s="218"/>
    </row>
    <row r="146" spans="1:15" ht="25.5" customHeight="1">
      <c r="A146" s="439"/>
      <c r="B146" s="31"/>
      <c r="C146" s="31"/>
      <c r="D146" s="262" t="s">
        <v>245</v>
      </c>
      <c r="E146" s="262" t="s">
        <v>340</v>
      </c>
      <c r="F146" s="53">
        <v>132</v>
      </c>
      <c r="G146" s="54">
        <f>G147+G148+G149</f>
        <v>0</v>
      </c>
      <c r="H146" s="54">
        <f>H147+H148+H149</f>
        <v>0</v>
      </c>
      <c r="I146" s="357">
        <f t="shared" si="4"/>
        <v>0</v>
      </c>
      <c r="J146" s="358">
        <v>0</v>
      </c>
      <c r="K146" s="342">
        <f>J146/1</f>
        <v>0</v>
      </c>
      <c r="N146" s="218"/>
      <c r="O146" s="218"/>
    </row>
    <row r="147" spans="1:15" ht="13.5" customHeight="1">
      <c r="A147" s="439"/>
      <c r="B147" s="31"/>
      <c r="C147" s="31"/>
      <c r="D147" s="262"/>
      <c r="E147" s="262" t="s">
        <v>266</v>
      </c>
      <c r="F147" s="53">
        <v>133</v>
      </c>
      <c r="G147" s="54">
        <v>0</v>
      </c>
      <c r="H147" s="54"/>
      <c r="I147" s="357">
        <f t="shared" si="4"/>
        <v>0</v>
      </c>
      <c r="J147" s="358"/>
      <c r="K147" s="342"/>
      <c r="N147" s="218"/>
      <c r="O147" s="218"/>
    </row>
    <row r="148" spans="1:15" ht="24" customHeight="1">
      <c r="A148" s="439"/>
      <c r="B148" s="31"/>
      <c r="C148" s="31"/>
      <c r="D148" s="262"/>
      <c r="E148" s="262" t="s">
        <v>267</v>
      </c>
      <c r="F148" s="53">
        <v>134</v>
      </c>
      <c r="G148" s="54">
        <v>0</v>
      </c>
      <c r="H148" s="54"/>
      <c r="I148" s="357">
        <f t="shared" si="4"/>
        <v>0</v>
      </c>
      <c r="J148" s="358"/>
      <c r="K148" s="342"/>
      <c r="N148" s="218"/>
      <c r="O148" s="218"/>
    </row>
    <row r="149" spans="1:15" ht="13.5" customHeight="1">
      <c r="A149" s="439"/>
      <c r="B149" s="31"/>
      <c r="C149" s="31"/>
      <c r="D149" s="262"/>
      <c r="E149" s="265" t="s">
        <v>268</v>
      </c>
      <c r="F149" s="53">
        <v>135</v>
      </c>
      <c r="G149" s="54"/>
      <c r="H149" s="54"/>
      <c r="I149" s="357">
        <f t="shared" si="4"/>
        <v>0</v>
      </c>
      <c r="J149" s="358"/>
      <c r="K149" s="342"/>
      <c r="N149" s="218"/>
      <c r="O149" s="218"/>
    </row>
    <row r="150" spans="1:15" ht="14.25" customHeight="1">
      <c r="A150" s="439"/>
      <c r="B150" s="31">
        <v>2</v>
      </c>
      <c r="C150" s="31"/>
      <c r="D150" s="438" t="s">
        <v>341</v>
      </c>
      <c r="E150" s="438"/>
      <c r="F150" s="50">
        <v>136</v>
      </c>
      <c r="G150" s="59">
        <f>G151+G154+G157</f>
        <v>16</v>
      </c>
      <c r="H150" s="59">
        <f>H151+H154+H157</f>
        <v>0</v>
      </c>
      <c r="I150" s="357">
        <f t="shared" si="4"/>
        <v>16</v>
      </c>
      <c r="J150" s="358">
        <f>J157</f>
        <v>15</v>
      </c>
      <c r="K150" s="342">
        <f>J150/I150</f>
        <v>0.9375</v>
      </c>
      <c r="N150" s="218"/>
      <c r="O150" s="218"/>
    </row>
    <row r="151" spans="1:15" ht="14.25" customHeight="1">
      <c r="A151" s="439"/>
      <c r="B151" s="439"/>
      <c r="C151" s="31" t="s">
        <v>34</v>
      </c>
      <c r="D151" s="438" t="s">
        <v>342</v>
      </c>
      <c r="E151" s="438"/>
      <c r="F151" s="53">
        <v>137</v>
      </c>
      <c r="G151" s="54">
        <f>G152+G153</f>
        <v>0</v>
      </c>
      <c r="H151" s="54">
        <f>H152+H153</f>
        <v>0</v>
      </c>
      <c r="I151" s="357">
        <f t="shared" si="4"/>
        <v>0</v>
      </c>
      <c r="J151" s="358">
        <f>J152+J153</f>
        <v>0</v>
      </c>
      <c r="K151" s="342"/>
      <c r="N151" s="218"/>
      <c r="O151" s="218"/>
    </row>
    <row r="152" spans="1:15" ht="15.75" customHeight="1">
      <c r="A152" s="439"/>
      <c r="B152" s="439"/>
      <c r="C152" s="31"/>
      <c r="D152" s="262" t="s">
        <v>175</v>
      </c>
      <c r="E152" s="262" t="s">
        <v>177</v>
      </c>
      <c r="F152" s="53">
        <v>138</v>
      </c>
      <c r="G152" s="54"/>
      <c r="H152" s="54"/>
      <c r="I152" s="357">
        <f t="shared" si="4"/>
        <v>0</v>
      </c>
      <c r="J152" s="358"/>
      <c r="K152" s="342"/>
      <c r="N152" s="218"/>
      <c r="O152" s="218"/>
    </row>
    <row r="153" spans="1:15" ht="16.5" customHeight="1">
      <c r="A153" s="439"/>
      <c r="B153" s="439"/>
      <c r="C153" s="31"/>
      <c r="D153" s="262" t="s">
        <v>176</v>
      </c>
      <c r="E153" s="262" t="s">
        <v>178</v>
      </c>
      <c r="F153" s="53">
        <v>139</v>
      </c>
      <c r="G153" s="54"/>
      <c r="H153" s="54"/>
      <c r="I153" s="357">
        <f t="shared" si="4"/>
        <v>0</v>
      </c>
      <c r="J153" s="358"/>
      <c r="K153" s="342"/>
      <c r="N153" s="218"/>
      <c r="O153" s="218"/>
    </row>
    <row r="154" spans="1:15" ht="25.5" customHeight="1">
      <c r="A154" s="439"/>
      <c r="B154" s="439"/>
      <c r="C154" s="31" t="s">
        <v>35</v>
      </c>
      <c r="D154" s="438" t="s">
        <v>343</v>
      </c>
      <c r="E154" s="438"/>
      <c r="F154" s="53">
        <v>140</v>
      </c>
      <c r="G154" s="54">
        <v>0</v>
      </c>
      <c r="H154" s="54"/>
      <c r="I154" s="357">
        <f t="shared" si="4"/>
        <v>0</v>
      </c>
      <c r="J154" s="358"/>
      <c r="K154" s="342"/>
      <c r="N154" s="218"/>
      <c r="O154" s="218"/>
    </row>
    <row r="155" spans="1:15" ht="15.75" customHeight="1">
      <c r="A155" s="439"/>
      <c r="B155" s="439"/>
      <c r="C155" s="31"/>
      <c r="D155" s="262" t="s">
        <v>89</v>
      </c>
      <c r="E155" s="262" t="s">
        <v>177</v>
      </c>
      <c r="F155" s="53">
        <v>141</v>
      </c>
      <c r="G155" s="54"/>
      <c r="H155" s="54"/>
      <c r="I155" s="357">
        <f t="shared" si="4"/>
        <v>0</v>
      </c>
      <c r="J155" s="358"/>
      <c r="K155" s="342"/>
      <c r="N155" s="218"/>
      <c r="O155" s="218"/>
    </row>
    <row r="156" spans="1:15" ht="15.75" customHeight="1">
      <c r="A156" s="439"/>
      <c r="B156" s="439"/>
      <c r="C156" s="31"/>
      <c r="D156" s="262" t="s">
        <v>91</v>
      </c>
      <c r="E156" s="262" t="s">
        <v>178</v>
      </c>
      <c r="F156" s="53">
        <v>142</v>
      </c>
      <c r="G156" s="54"/>
      <c r="H156" s="54"/>
      <c r="I156" s="357">
        <f t="shared" si="4"/>
        <v>0</v>
      </c>
      <c r="J156" s="358"/>
      <c r="K156" s="342"/>
      <c r="N156" s="218"/>
      <c r="O156" s="218"/>
    </row>
    <row r="157" spans="1:15" ht="13.5" customHeight="1">
      <c r="A157" s="439"/>
      <c r="B157" s="439"/>
      <c r="C157" s="31" t="s">
        <v>37</v>
      </c>
      <c r="D157" s="438" t="s">
        <v>511</v>
      </c>
      <c r="E157" s="438"/>
      <c r="F157" s="53">
        <v>143</v>
      </c>
      <c r="G157" s="54">
        <v>16</v>
      </c>
      <c r="H157" s="54"/>
      <c r="I157" s="357">
        <f t="shared" si="4"/>
        <v>16</v>
      </c>
      <c r="J157" s="358">
        <v>15</v>
      </c>
      <c r="K157" s="342">
        <f>J157/I157</f>
        <v>0.9375</v>
      </c>
      <c r="L157" s="41" t="s">
        <v>513</v>
      </c>
      <c r="N157" s="218"/>
      <c r="O157" s="218"/>
    </row>
    <row r="158" spans="1:15" ht="15.75" customHeight="1">
      <c r="A158" s="439"/>
      <c r="B158" s="31">
        <v>3</v>
      </c>
      <c r="C158" s="31"/>
      <c r="D158" s="438" t="s">
        <v>14</v>
      </c>
      <c r="E158" s="438"/>
      <c r="F158" s="50">
        <v>144</v>
      </c>
      <c r="G158" s="59">
        <v>6</v>
      </c>
      <c r="H158" s="59"/>
      <c r="I158" s="357">
        <f t="shared" si="4"/>
        <v>6</v>
      </c>
      <c r="J158" s="358"/>
      <c r="K158" s="342">
        <f>J158/I158</f>
        <v>0</v>
      </c>
      <c r="N158" s="218"/>
      <c r="O158" s="218"/>
    </row>
    <row r="159" spans="1:15" s="60" customFormat="1" ht="15">
      <c r="A159" s="31" t="s">
        <v>24</v>
      </c>
      <c r="B159" s="31"/>
      <c r="C159" s="31"/>
      <c r="D159" s="438" t="s">
        <v>324</v>
      </c>
      <c r="E159" s="438"/>
      <c r="F159" s="50">
        <v>145</v>
      </c>
      <c r="G159" s="59">
        <f>G14-G42</f>
        <v>68</v>
      </c>
      <c r="H159" s="59">
        <f>H14-H42</f>
        <v>0</v>
      </c>
      <c r="I159" s="357">
        <f t="shared" si="4"/>
        <v>68</v>
      </c>
      <c r="J159" s="358">
        <f>J14-J42</f>
        <v>30</v>
      </c>
      <c r="K159" s="342">
        <f>J159/I159</f>
        <v>0.4411764705882353</v>
      </c>
      <c r="N159" s="218"/>
      <c r="O159" s="218"/>
    </row>
    <row r="160" spans="1:15" s="60" customFormat="1" ht="15">
      <c r="A160" s="267"/>
      <c r="B160" s="267"/>
      <c r="C160" s="267"/>
      <c r="D160" s="332"/>
      <c r="E160" s="332" t="s">
        <v>344</v>
      </c>
      <c r="F160" s="50">
        <v>146</v>
      </c>
      <c r="G160" s="333"/>
      <c r="H160" s="333"/>
      <c r="I160" s="357">
        <f t="shared" si="4"/>
        <v>0</v>
      </c>
      <c r="J160" s="361"/>
      <c r="K160" s="342"/>
      <c r="N160" s="218"/>
      <c r="O160" s="218"/>
    </row>
    <row r="161" spans="1:15" s="60" customFormat="1" ht="15.75" customHeight="1">
      <c r="A161" s="267"/>
      <c r="B161" s="267"/>
      <c r="C161" s="267"/>
      <c r="D161" s="332"/>
      <c r="E161" s="332" t="s">
        <v>174</v>
      </c>
      <c r="F161" s="50">
        <v>147</v>
      </c>
      <c r="G161" s="333">
        <v>28</v>
      </c>
      <c r="H161" s="333"/>
      <c r="I161" s="357">
        <f t="shared" si="4"/>
        <v>28</v>
      </c>
      <c r="J161" s="361">
        <v>20</v>
      </c>
      <c r="K161" s="342">
        <f>J161/I161</f>
        <v>0.7142857142857143</v>
      </c>
      <c r="N161" s="218"/>
      <c r="O161" s="218"/>
    </row>
    <row r="162" spans="1:107" s="62" customFormat="1" ht="13.5" customHeight="1">
      <c r="A162" s="334" t="s">
        <v>25</v>
      </c>
      <c r="B162" s="335"/>
      <c r="C162" s="335"/>
      <c r="D162" s="453" t="s">
        <v>127</v>
      </c>
      <c r="E162" s="453"/>
      <c r="F162" s="50">
        <v>148</v>
      </c>
      <c r="G162" s="81">
        <f>(G159+G161)*16%</f>
        <v>15.36</v>
      </c>
      <c r="H162" s="81">
        <f>H159*16%</f>
        <v>0</v>
      </c>
      <c r="I162" s="357">
        <f t="shared" si="4"/>
        <v>15.36</v>
      </c>
      <c r="J162" s="362">
        <f>(J159+J161)*16/100</f>
        <v>8</v>
      </c>
      <c r="K162" s="342">
        <f>J162/I162</f>
        <v>0.5208333333333334</v>
      </c>
      <c r="L162" s="61"/>
      <c r="M162" s="61"/>
      <c r="N162" s="218"/>
      <c r="O162" s="218"/>
      <c r="P162" s="61"/>
      <c r="Q162" s="61"/>
      <c r="R162" s="61"/>
      <c r="S162" s="61"/>
      <c r="T162" s="61"/>
      <c r="U162" s="61"/>
      <c r="V162" s="61"/>
      <c r="W162" s="61"/>
      <c r="X162" s="61"/>
      <c r="Y162" s="61"/>
      <c r="Z162" s="61"/>
      <c r="AA162" s="61"/>
      <c r="AB162" s="61"/>
      <c r="AC162" s="61"/>
      <c r="AD162" s="61"/>
      <c r="AE162" s="61"/>
      <c r="AF162" s="61"/>
      <c r="AG162" s="61"/>
      <c r="AH162" s="61"/>
      <c r="AI162" s="61"/>
      <c r="AJ162" s="61"/>
      <c r="AK162" s="61"/>
      <c r="AL162" s="61"/>
      <c r="AM162" s="61"/>
      <c r="AN162" s="61"/>
      <c r="AO162" s="61"/>
      <c r="AP162" s="61"/>
      <c r="AQ162" s="61"/>
      <c r="AR162" s="61"/>
      <c r="AS162" s="61"/>
      <c r="AT162" s="61"/>
      <c r="AU162" s="61"/>
      <c r="AV162" s="61"/>
      <c r="AW162" s="61"/>
      <c r="AX162" s="61"/>
      <c r="AY162" s="61"/>
      <c r="AZ162" s="61"/>
      <c r="BA162" s="61"/>
      <c r="BB162" s="61"/>
      <c r="BC162" s="61"/>
      <c r="BD162" s="61"/>
      <c r="BE162" s="61"/>
      <c r="BF162" s="61"/>
      <c r="BG162" s="61"/>
      <c r="BH162" s="61"/>
      <c r="BI162" s="61"/>
      <c r="BJ162" s="61"/>
      <c r="BK162" s="61"/>
      <c r="BL162" s="61"/>
      <c r="BM162" s="61"/>
      <c r="BN162" s="61"/>
      <c r="BO162" s="61"/>
      <c r="BP162" s="61"/>
      <c r="BQ162" s="61"/>
      <c r="BR162" s="61"/>
      <c r="BS162" s="61"/>
      <c r="BT162" s="61"/>
      <c r="BU162" s="61"/>
      <c r="BV162" s="61"/>
      <c r="BW162" s="61"/>
      <c r="BX162" s="61"/>
      <c r="BY162" s="61"/>
      <c r="BZ162" s="61"/>
      <c r="CA162" s="61"/>
      <c r="CB162" s="61"/>
      <c r="CC162" s="61"/>
      <c r="CD162" s="61"/>
      <c r="CE162" s="61"/>
      <c r="CF162" s="61"/>
      <c r="CG162" s="61"/>
      <c r="CH162" s="61"/>
      <c r="CI162" s="61"/>
      <c r="CJ162" s="61"/>
      <c r="CK162" s="61"/>
      <c r="CL162" s="61"/>
      <c r="CM162" s="61"/>
      <c r="CN162" s="61"/>
      <c r="CO162" s="61"/>
      <c r="CP162" s="61"/>
      <c r="CQ162" s="61"/>
      <c r="CR162" s="61"/>
      <c r="CS162" s="61"/>
      <c r="CT162" s="61"/>
      <c r="CU162" s="61"/>
      <c r="CV162" s="61"/>
      <c r="CW162" s="61"/>
      <c r="CX162" s="61"/>
      <c r="CY162" s="61"/>
      <c r="CZ162" s="61"/>
      <c r="DA162" s="61"/>
      <c r="DB162" s="61"/>
      <c r="DC162" s="61"/>
    </row>
    <row r="163" spans="1:15" s="60" customFormat="1" ht="13.5" customHeight="1">
      <c r="A163" s="336" t="s">
        <v>26</v>
      </c>
      <c r="B163" s="280"/>
      <c r="C163" s="273"/>
      <c r="D163" s="454" t="s">
        <v>19</v>
      </c>
      <c r="E163" s="454"/>
      <c r="F163" s="50">
        <v>149</v>
      </c>
      <c r="G163" s="337"/>
      <c r="H163" s="337"/>
      <c r="I163" s="357">
        <f t="shared" si="4"/>
        <v>0</v>
      </c>
      <c r="J163" s="363"/>
      <c r="K163" s="342"/>
      <c r="N163" s="218"/>
      <c r="O163" s="218"/>
    </row>
    <row r="164" spans="1:15" ht="13.5" customHeight="1">
      <c r="A164" s="279"/>
      <c r="B164" s="280">
        <v>1</v>
      </c>
      <c r="C164" s="273"/>
      <c r="D164" s="447" t="s">
        <v>334</v>
      </c>
      <c r="E164" s="448"/>
      <c r="F164" s="53">
        <v>150</v>
      </c>
      <c r="G164" s="63">
        <f aca="true" t="shared" si="5" ref="G164:J165">G100</f>
        <v>1729</v>
      </c>
      <c r="H164" s="63"/>
      <c r="I164" s="357">
        <f t="shared" si="4"/>
        <v>1729</v>
      </c>
      <c r="J164" s="363">
        <f t="shared" si="5"/>
        <v>2091</v>
      </c>
      <c r="K164" s="342">
        <f aca="true" t="shared" si="6" ref="K164:K170">J164/I164</f>
        <v>1.2093695777906304</v>
      </c>
      <c r="N164" s="218"/>
      <c r="O164" s="218"/>
    </row>
    <row r="165" spans="1:15" ht="13.5" customHeight="1">
      <c r="A165" s="279"/>
      <c r="B165" s="280">
        <v>2</v>
      </c>
      <c r="C165" s="273"/>
      <c r="D165" s="438" t="s">
        <v>338</v>
      </c>
      <c r="E165" s="438"/>
      <c r="F165" s="53">
        <v>151</v>
      </c>
      <c r="G165" s="63">
        <f t="shared" si="5"/>
        <v>1518</v>
      </c>
      <c r="H165" s="63"/>
      <c r="I165" s="357">
        <f t="shared" si="4"/>
        <v>1518</v>
      </c>
      <c r="J165" s="363">
        <f t="shared" si="5"/>
        <v>1878</v>
      </c>
      <c r="K165" s="342">
        <f t="shared" si="6"/>
        <v>1.2371541501976284</v>
      </c>
      <c r="N165" s="218"/>
      <c r="O165" s="218"/>
    </row>
    <row r="166" spans="1:15" ht="12.75" customHeight="1">
      <c r="A166" s="455"/>
      <c r="B166" s="281">
        <v>3</v>
      </c>
      <c r="C166" s="31"/>
      <c r="D166" s="438" t="s">
        <v>121</v>
      </c>
      <c r="E166" s="438"/>
      <c r="F166" s="53">
        <v>152</v>
      </c>
      <c r="G166" s="54">
        <v>90</v>
      </c>
      <c r="H166" s="54"/>
      <c r="I166" s="357">
        <v>90</v>
      </c>
      <c r="J166" s="358">
        <v>90</v>
      </c>
      <c r="K166" s="342">
        <f t="shared" si="6"/>
        <v>1</v>
      </c>
      <c r="N166" s="218"/>
      <c r="O166" s="218"/>
    </row>
    <row r="167" spans="1:15" ht="12.75" customHeight="1">
      <c r="A167" s="455"/>
      <c r="B167" s="281">
        <v>4</v>
      </c>
      <c r="C167" s="31"/>
      <c r="D167" s="438" t="s">
        <v>145</v>
      </c>
      <c r="E167" s="438"/>
      <c r="F167" s="53">
        <v>153</v>
      </c>
      <c r="G167" s="54">
        <v>90</v>
      </c>
      <c r="H167" s="54"/>
      <c r="I167" s="357">
        <v>90</v>
      </c>
      <c r="J167" s="358">
        <v>90</v>
      </c>
      <c r="K167" s="342">
        <f t="shared" si="6"/>
        <v>1</v>
      </c>
      <c r="N167" s="218"/>
      <c r="O167" s="218"/>
    </row>
    <row r="168" spans="1:15" ht="25.5" customHeight="1">
      <c r="A168" s="455"/>
      <c r="B168" s="281">
        <v>5</v>
      </c>
      <c r="C168" s="31" t="s">
        <v>34</v>
      </c>
      <c r="D168" s="445" t="s">
        <v>384</v>
      </c>
      <c r="E168" s="446"/>
      <c r="F168" s="53">
        <v>154</v>
      </c>
      <c r="G168" s="54">
        <f>(G165/G167)/12*1000</f>
        <v>1405.5555555555557</v>
      </c>
      <c r="H168" s="54"/>
      <c r="I168" s="357">
        <f t="shared" si="4"/>
        <v>1405.5555555555557</v>
      </c>
      <c r="J168" s="358">
        <f>(J165/J167)/12*1000</f>
        <v>1738.888888888889</v>
      </c>
      <c r="K168" s="342">
        <f t="shared" si="6"/>
        <v>1.2371541501976284</v>
      </c>
      <c r="N168" s="218"/>
      <c r="O168" s="218"/>
    </row>
    <row r="169" spans="1:15" ht="39.75" customHeight="1">
      <c r="A169" s="455"/>
      <c r="B169" s="281"/>
      <c r="C169" s="31" t="s">
        <v>339</v>
      </c>
      <c r="D169" s="438" t="s">
        <v>385</v>
      </c>
      <c r="E169" s="438"/>
      <c r="F169" s="53">
        <v>155</v>
      </c>
      <c r="G169" s="54">
        <f>(G164/G167)/12*1000</f>
        <v>1600.925925925926</v>
      </c>
      <c r="H169" s="54"/>
      <c r="I169" s="357">
        <f t="shared" si="4"/>
        <v>1600.925925925926</v>
      </c>
      <c r="J169" s="358">
        <f>(J164/J167)/12*1000</f>
        <v>1936.111111111111</v>
      </c>
      <c r="K169" s="342">
        <f t="shared" si="6"/>
        <v>1.2093695777906304</v>
      </c>
      <c r="N169" s="218"/>
      <c r="O169" s="218"/>
    </row>
    <row r="170" spans="1:15" ht="29.25" customHeight="1">
      <c r="A170" s="455"/>
      <c r="B170" s="281">
        <v>6</v>
      </c>
      <c r="C170" s="31" t="s">
        <v>34</v>
      </c>
      <c r="D170" s="438" t="s">
        <v>394</v>
      </c>
      <c r="E170" s="438"/>
      <c r="F170" s="53">
        <v>156</v>
      </c>
      <c r="G170" s="54">
        <f>G15/G167</f>
        <v>45.455555555555556</v>
      </c>
      <c r="H170" s="54"/>
      <c r="I170" s="357">
        <f t="shared" si="4"/>
        <v>45.455555555555556</v>
      </c>
      <c r="J170" s="358">
        <f>J15/J167</f>
        <v>50.01111111111111</v>
      </c>
      <c r="K170" s="342">
        <f t="shared" si="6"/>
        <v>1.1002199951112197</v>
      </c>
      <c r="N170" s="218"/>
      <c r="O170" s="218"/>
    </row>
    <row r="171" spans="1:15" ht="28.5" customHeight="1">
      <c r="A171" s="455"/>
      <c r="B171" s="281"/>
      <c r="C171" s="31" t="s">
        <v>35</v>
      </c>
      <c r="D171" s="438" t="s">
        <v>386</v>
      </c>
      <c r="E171" s="438"/>
      <c r="F171" s="53">
        <v>157</v>
      </c>
      <c r="G171" s="54"/>
      <c r="H171" s="54"/>
      <c r="I171" s="357">
        <f t="shared" si="4"/>
        <v>0</v>
      </c>
      <c r="J171" s="358"/>
      <c r="K171" s="342"/>
      <c r="N171" s="218"/>
      <c r="O171" s="218"/>
    </row>
    <row r="172" spans="1:15" ht="27" customHeight="1">
      <c r="A172" s="455"/>
      <c r="B172" s="281"/>
      <c r="C172" s="31" t="s">
        <v>146</v>
      </c>
      <c r="D172" s="445" t="s">
        <v>387</v>
      </c>
      <c r="E172" s="446"/>
      <c r="F172" s="53">
        <v>158</v>
      </c>
      <c r="G172" s="54"/>
      <c r="H172" s="54"/>
      <c r="I172" s="357">
        <f t="shared" si="4"/>
        <v>0</v>
      </c>
      <c r="J172" s="358"/>
      <c r="K172" s="342"/>
      <c r="N172" s="218"/>
      <c r="O172" s="218"/>
    </row>
    <row r="173" spans="1:15" ht="15" customHeight="1">
      <c r="A173" s="455"/>
      <c r="B173" s="281"/>
      <c r="C173" s="31"/>
      <c r="D173" s="262"/>
      <c r="E173" s="262" t="s">
        <v>345</v>
      </c>
      <c r="F173" s="53">
        <v>159</v>
      </c>
      <c r="G173" s="54"/>
      <c r="H173" s="54"/>
      <c r="I173" s="357">
        <f t="shared" si="4"/>
        <v>0</v>
      </c>
      <c r="J173" s="358"/>
      <c r="K173" s="342"/>
      <c r="N173" s="218"/>
      <c r="O173" s="218"/>
    </row>
    <row r="174" spans="1:15" ht="15" customHeight="1">
      <c r="A174" s="455"/>
      <c r="B174" s="281"/>
      <c r="C174" s="31"/>
      <c r="D174" s="262"/>
      <c r="E174" s="262" t="s">
        <v>368</v>
      </c>
      <c r="F174" s="53">
        <v>160</v>
      </c>
      <c r="G174" s="54"/>
      <c r="H174" s="54"/>
      <c r="I174" s="357">
        <f t="shared" si="4"/>
        <v>0</v>
      </c>
      <c r="J174" s="358"/>
      <c r="K174" s="342"/>
      <c r="N174" s="218"/>
      <c r="O174" s="218"/>
    </row>
    <row r="175" spans="1:15" ht="15" customHeight="1">
      <c r="A175" s="455"/>
      <c r="B175" s="281"/>
      <c r="C175" s="31"/>
      <c r="D175" s="262"/>
      <c r="E175" s="262" t="s">
        <v>388</v>
      </c>
      <c r="F175" s="53">
        <v>161</v>
      </c>
      <c r="G175" s="54"/>
      <c r="H175" s="54"/>
      <c r="I175" s="357">
        <f t="shared" si="4"/>
        <v>0</v>
      </c>
      <c r="J175" s="358"/>
      <c r="K175" s="342"/>
      <c r="N175" s="218"/>
      <c r="O175" s="218"/>
    </row>
    <row r="176" spans="1:15" ht="26.25" customHeight="1">
      <c r="A176" s="455"/>
      <c r="B176" s="281"/>
      <c r="C176" s="31"/>
      <c r="D176" s="262"/>
      <c r="E176" s="262" t="s">
        <v>389</v>
      </c>
      <c r="F176" s="53">
        <v>162</v>
      </c>
      <c r="G176" s="54"/>
      <c r="H176" s="54"/>
      <c r="I176" s="357">
        <f t="shared" si="4"/>
        <v>0</v>
      </c>
      <c r="J176" s="358"/>
      <c r="K176" s="342"/>
      <c r="N176" s="218"/>
      <c r="O176" s="218"/>
    </row>
    <row r="177" spans="1:15" ht="15.75" customHeight="1">
      <c r="A177" s="268"/>
      <c r="B177" s="281">
        <v>7</v>
      </c>
      <c r="C177" s="31"/>
      <c r="D177" s="453" t="s">
        <v>297</v>
      </c>
      <c r="E177" s="453"/>
      <c r="F177" s="53">
        <v>163</v>
      </c>
      <c r="G177" s="54">
        <v>50</v>
      </c>
      <c r="H177" s="54"/>
      <c r="I177" s="357">
        <f t="shared" si="4"/>
        <v>50</v>
      </c>
      <c r="J177" s="358">
        <v>11</v>
      </c>
      <c r="K177" s="342"/>
      <c r="N177" s="218"/>
      <c r="O177" s="218"/>
    </row>
    <row r="178" spans="1:15" ht="15" customHeight="1">
      <c r="A178" s="268"/>
      <c r="B178" s="281">
        <v>8</v>
      </c>
      <c r="C178" s="31"/>
      <c r="D178" s="453" t="s">
        <v>358</v>
      </c>
      <c r="E178" s="453"/>
      <c r="F178" s="53">
        <v>164</v>
      </c>
      <c r="G178" s="54">
        <v>530</v>
      </c>
      <c r="H178" s="54"/>
      <c r="I178" s="357">
        <f>G178</f>
        <v>530</v>
      </c>
      <c r="J178" s="358">
        <v>450</v>
      </c>
      <c r="K178" s="342"/>
      <c r="N178" s="218"/>
      <c r="O178" s="218"/>
    </row>
    <row r="179" spans="1:15" ht="15.75" customHeight="1">
      <c r="A179" s="267"/>
      <c r="B179" s="281"/>
      <c r="C179" s="31"/>
      <c r="D179" s="282"/>
      <c r="E179" s="266" t="s">
        <v>360</v>
      </c>
      <c r="F179" s="53">
        <v>165</v>
      </c>
      <c r="G179" s="54"/>
      <c r="H179" s="54"/>
      <c r="I179" s="357">
        <f t="shared" si="4"/>
        <v>0</v>
      </c>
      <c r="J179" s="358"/>
      <c r="K179" s="342"/>
      <c r="N179" s="218"/>
      <c r="O179" s="218"/>
    </row>
    <row r="180" spans="1:15" ht="15" customHeight="1">
      <c r="A180" s="268"/>
      <c r="B180" s="281"/>
      <c r="C180" s="31"/>
      <c r="D180" s="282"/>
      <c r="E180" s="266" t="s">
        <v>361</v>
      </c>
      <c r="F180" s="53">
        <v>166</v>
      </c>
      <c r="G180" s="54">
        <v>530</v>
      </c>
      <c r="H180" s="54"/>
      <c r="I180" s="357">
        <f>G180</f>
        <v>530</v>
      </c>
      <c r="J180" s="358">
        <v>450</v>
      </c>
      <c r="K180" s="342"/>
      <c r="N180" s="218"/>
      <c r="O180" s="218"/>
    </row>
    <row r="181" spans="1:11" ht="15" customHeight="1">
      <c r="A181" s="268"/>
      <c r="B181" s="281"/>
      <c r="C181" s="31"/>
      <c r="D181" s="282"/>
      <c r="E181" s="282" t="s">
        <v>364</v>
      </c>
      <c r="F181" s="53">
        <v>167</v>
      </c>
      <c r="G181" s="54"/>
      <c r="H181" s="54"/>
      <c r="I181" s="357">
        <f t="shared" si="4"/>
        <v>0</v>
      </c>
      <c r="J181" s="358"/>
      <c r="K181" s="342"/>
    </row>
    <row r="182" spans="1:11" ht="15" customHeight="1">
      <c r="A182" s="268"/>
      <c r="B182" s="281"/>
      <c r="C182" s="31"/>
      <c r="D182" s="282"/>
      <c r="E182" s="282" t="s">
        <v>365</v>
      </c>
      <c r="F182" s="53">
        <v>168</v>
      </c>
      <c r="G182" s="54"/>
      <c r="H182" s="54"/>
      <c r="I182" s="357">
        <f t="shared" si="4"/>
        <v>0</v>
      </c>
      <c r="J182" s="358"/>
      <c r="K182" s="342"/>
    </row>
    <row r="183" spans="1:11" ht="15" customHeight="1">
      <c r="A183" s="273"/>
      <c r="B183" s="281"/>
      <c r="C183" s="31"/>
      <c r="D183" s="282"/>
      <c r="E183" s="282" t="s">
        <v>370</v>
      </c>
      <c r="F183" s="53">
        <v>169</v>
      </c>
      <c r="G183" s="54"/>
      <c r="H183" s="54"/>
      <c r="I183" s="357">
        <f t="shared" si="4"/>
        <v>0</v>
      </c>
      <c r="J183" s="358"/>
      <c r="K183" s="342"/>
    </row>
    <row r="184" spans="4:5" ht="15" customHeight="1">
      <c r="D184" s="283"/>
      <c r="E184" s="283"/>
    </row>
    <row r="185" spans="4:5" ht="15" customHeight="1">
      <c r="D185" s="283"/>
      <c r="E185" s="283"/>
    </row>
    <row r="186" spans="4:11" ht="15" customHeight="1">
      <c r="D186" s="283"/>
      <c r="E186" s="283"/>
      <c r="K186" s="306"/>
    </row>
    <row r="187" spans="1:109" s="37" customFormat="1" ht="15">
      <c r="A187" s="72"/>
      <c r="B187" s="72"/>
      <c r="C187" s="67"/>
      <c r="D187" s="72"/>
      <c r="E187" s="39" t="s">
        <v>486</v>
      </c>
      <c r="F187" s="40"/>
      <c r="G187" s="40"/>
      <c r="H187" s="36" t="s">
        <v>401</v>
      </c>
      <c r="I187" s="36"/>
      <c r="J187" s="94"/>
      <c r="K187" s="306"/>
      <c r="L187" s="36"/>
      <c r="M187" s="36"/>
      <c r="N187" s="36"/>
      <c r="O187" s="36"/>
      <c r="P187" s="36"/>
      <c r="Q187" s="36"/>
      <c r="R187" s="36"/>
      <c r="S187" s="36"/>
      <c r="T187" s="36"/>
      <c r="U187" s="36"/>
      <c r="V187" s="36"/>
      <c r="W187" s="36"/>
      <c r="X187" s="36"/>
      <c r="Y187" s="36"/>
      <c r="Z187" s="36"/>
      <c r="AA187" s="36"/>
      <c r="AB187" s="36"/>
      <c r="AC187" s="36"/>
      <c r="AD187" s="36"/>
      <c r="AE187" s="36"/>
      <c r="AF187" s="36"/>
      <c r="AG187" s="36"/>
      <c r="AH187" s="36"/>
      <c r="AI187" s="36"/>
      <c r="AJ187" s="36"/>
      <c r="AK187" s="36"/>
      <c r="AL187" s="36"/>
      <c r="AM187" s="36"/>
      <c r="AN187" s="36"/>
      <c r="AO187" s="36"/>
      <c r="AP187" s="36"/>
      <c r="AQ187" s="36"/>
      <c r="AR187" s="36"/>
      <c r="AS187" s="36"/>
      <c r="AT187" s="36"/>
      <c r="AU187" s="36"/>
      <c r="AV187" s="36"/>
      <c r="AW187" s="36"/>
      <c r="AX187" s="36"/>
      <c r="AY187" s="36"/>
      <c r="AZ187" s="36"/>
      <c r="BA187" s="36"/>
      <c r="BB187" s="36"/>
      <c r="BC187" s="36"/>
      <c r="BD187" s="36"/>
      <c r="BE187" s="36"/>
      <c r="BF187" s="36"/>
      <c r="BG187" s="36"/>
      <c r="BH187" s="36"/>
      <c r="BI187" s="36"/>
      <c r="BJ187" s="36"/>
      <c r="BK187" s="36"/>
      <c r="BL187" s="36"/>
      <c r="BM187" s="36"/>
      <c r="BN187" s="36"/>
      <c r="BO187" s="36"/>
      <c r="BP187" s="36"/>
      <c r="BQ187" s="36"/>
      <c r="BR187" s="36"/>
      <c r="BS187" s="36"/>
      <c r="BT187" s="36"/>
      <c r="BU187" s="36"/>
      <c r="BV187" s="36"/>
      <c r="BW187" s="36"/>
      <c r="BX187" s="36"/>
      <c r="BY187" s="36"/>
      <c r="BZ187" s="36"/>
      <c r="CA187" s="36"/>
      <c r="CB187" s="36"/>
      <c r="CC187" s="36"/>
      <c r="CD187" s="36"/>
      <c r="CE187" s="36"/>
      <c r="CF187" s="36"/>
      <c r="CG187" s="36"/>
      <c r="CH187" s="36"/>
      <c r="CI187" s="36"/>
      <c r="CJ187" s="36"/>
      <c r="CK187" s="36"/>
      <c r="CL187" s="36"/>
      <c r="CM187" s="36"/>
      <c r="CN187" s="36"/>
      <c r="CO187" s="36"/>
      <c r="CP187" s="36"/>
      <c r="CQ187" s="36"/>
      <c r="CR187" s="36"/>
      <c r="CS187" s="36"/>
      <c r="CT187" s="36"/>
      <c r="CU187" s="36"/>
      <c r="CV187" s="36"/>
      <c r="CW187" s="36"/>
      <c r="CX187" s="36"/>
      <c r="CY187" s="36"/>
      <c r="CZ187" s="36"/>
      <c r="DA187" s="36"/>
      <c r="DB187" s="36"/>
      <c r="DC187" s="36"/>
      <c r="DD187" s="36"/>
      <c r="DE187" s="36"/>
    </row>
    <row r="188" spans="1:109" s="37" customFormat="1" ht="15">
      <c r="A188" s="72"/>
      <c r="B188" s="72"/>
      <c r="C188" s="67"/>
      <c r="D188" s="72"/>
      <c r="E188" s="39" t="s">
        <v>487</v>
      </c>
      <c r="F188" s="40"/>
      <c r="G188" s="40"/>
      <c r="H188" s="36" t="s">
        <v>488</v>
      </c>
      <c r="I188" s="36"/>
      <c r="J188" s="94"/>
      <c r="K188" s="305"/>
      <c r="L188" s="36"/>
      <c r="M188" s="36"/>
      <c r="N188" s="36"/>
      <c r="O188" s="36"/>
      <c r="P188" s="36"/>
      <c r="Q188" s="36"/>
      <c r="R188" s="36"/>
      <c r="S188" s="36"/>
      <c r="T188" s="36"/>
      <c r="U188" s="36"/>
      <c r="V188" s="36"/>
      <c r="W188" s="36"/>
      <c r="X188" s="36"/>
      <c r="Y188" s="36"/>
      <c r="Z188" s="36"/>
      <c r="AA188" s="36"/>
      <c r="AB188" s="36"/>
      <c r="AC188" s="36"/>
      <c r="AD188" s="36"/>
      <c r="AE188" s="36"/>
      <c r="AF188" s="36"/>
      <c r="AG188" s="36"/>
      <c r="AH188" s="36"/>
      <c r="AI188" s="36"/>
      <c r="AJ188" s="36"/>
      <c r="AK188" s="36"/>
      <c r="AL188" s="36"/>
      <c r="AM188" s="36"/>
      <c r="AN188" s="36"/>
      <c r="AO188" s="36"/>
      <c r="AP188" s="36"/>
      <c r="AQ188" s="36"/>
      <c r="AR188" s="36"/>
      <c r="AS188" s="36"/>
      <c r="AT188" s="36"/>
      <c r="AU188" s="36"/>
      <c r="AV188" s="36"/>
      <c r="AW188" s="36"/>
      <c r="AX188" s="36"/>
      <c r="AY188" s="36"/>
      <c r="AZ188" s="36"/>
      <c r="BA188" s="36"/>
      <c r="BB188" s="36"/>
      <c r="BC188" s="36"/>
      <c r="BD188" s="36"/>
      <c r="BE188" s="36"/>
      <c r="BF188" s="36"/>
      <c r="BG188" s="36"/>
      <c r="BH188" s="36"/>
      <c r="BI188" s="36"/>
      <c r="BJ188" s="36"/>
      <c r="BK188" s="36"/>
      <c r="BL188" s="36"/>
      <c r="BM188" s="36"/>
      <c r="BN188" s="36"/>
      <c r="BO188" s="36"/>
      <c r="BP188" s="36"/>
      <c r="BQ188" s="36"/>
      <c r="BR188" s="36"/>
      <c r="BS188" s="36"/>
      <c r="BT188" s="36"/>
      <c r="BU188" s="36"/>
      <c r="BV188" s="36"/>
      <c r="BW188" s="36"/>
      <c r="BX188" s="36"/>
      <c r="BY188" s="36"/>
      <c r="BZ188" s="36"/>
      <c r="CA188" s="36"/>
      <c r="CB188" s="36"/>
      <c r="CC188" s="36"/>
      <c r="CD188" s="36"/>
      <c r="CE188" s="36"/>
      <c r="CF188" s="36"/>
      <c r="CG188" s="36"/>
      <c r="CH188" s="36"/>
      <c r="CI188" s="36"/>
      <c r="CJ188" s="36"/>
      <c r="CK188" s="36"/>
      <c r="CL188" s="36"/>
      <c r="CM188" s="36"/>
      <c r="CN188" s="36"/>
      <c r="CO188" s="36"/>
      <c r="CP188" s="36"/>
      <c r="CQ188" s="36"/>
      <c r="CR188" s="36"/>
      <c r="CS188" s="36"/>
      <c r="CT188" s="36"/>
      <c r="CU188" s="36"/>
      <c r="CV188" s="36"/>
      <c r="CW188" s="36"/>
      <c r="CX188" s="36"/>
      <c r="CY188" s="36"/>
      <c r="CZ188" s="36"/>
      <c r="DA188" s="36"/>
      <c r="DB188" s="36"/>
      <c r="DC188" s="36"/>
      <c r="DD188" s="36"/>
      <c r="DE188" s="36"/>
    </row>
    <row r="748" ht="3.75" customHeight="1"/>
    <row r="749" ht="15" hidden="1"/>
    <row r="750" ht="15" hidden="1"/>
    <row r="751" ht="15" hidden="1"/>
    <row r="752" ht="15" hidden="1"/>
    <row r="753" ht="15" hidden="1"/>
    <row r="754" ht="15" hidden="1"/>
    <row r="755" ht="15" hidden="1"/>
    <row r="756" ht="15" hidden="1"/>
    <row r="757" ht="15" hidden="1"/>
    <row r="758" ht="15" hidden="1"/>
    <row r="759" ht="15" hidden="1"/>
    <row r="760" ht="4.5" customHeight="1" hidden="1"/>
    <row r="761" ht="15" hidden="1"/>
    <row r="762" ht="15" hidden="1"/>
    <row r="763" ht="15" hidden="1"/>
    <row r="764" ht="15" hidden="1"/>
    <row r="765" ht="15" hidden="1"/>
    <row r="766" ht="15" hidden="1"/>
  </sheetData>
  <sheetProtection/>
  <mergeCells count="127">
    <mergeCell ref="C43:E43"/>
    <mergeCell ref="D50:E50"/>
    <mergeCell ref="J11:J12"/>
    <mergeCell ref="K11:K12"/>
    <mergeCell ref="A10:C12"/>
    <mergeCell ref="G11:H11"/>
    <mergeCell ref="F10:F12"/>
    <mergeCell ref="G10:I10"/>
    <mergeCell ref="I11:I12"/>
    <mergeCell ref="D45:E45"/>
    <mergeCell ref="D37:E37"/>
    <mergeCell ref="D63:E63"/>
    <mergeCell ref="D60:E60"/>
    <mergeCell ref="D53:E53"/>
    <mergeCell ref="D58:E58"/>
    <mergeCell ref="D51:E51"/>
    <mergeCell ref="D52:E52"/>
    <mergeCell ref="D54:E54"/>
    <mergeCell ref="D55:E55"/>
    <mergeCell ref="D59:E59"/>
    <mergeCell ref="D39:E39"/>
    <mergeCell ref="D38:E38"/>
    <mergeCell ref="D40:E40"/>
    <mergeCell ref="D47:E47"/>
    <mergeCell ref="D46:E46"/>
    <mergeCell ref="C44:E44"/>
    <mergeCell ref="B42:E42"/>
    <mergeCell ref="B36:B40"/>
    <mergeCell ref="D41:E41"/>
    <mergeCell ref="B44:B141"/>
    <mergeCell ref="D26:E26"/>
    <mergeCell ref="D27:E27"/>
    <mergeCell ref="A15:A41"/>
    <mergeCell ref="D15:E15"/>
    <mergeCell ref="B16:B26"/>
    <mergeCell ref="D25:E25"/>
    <mergeCell ref="D35:E35"/>
    <mergeCell ref="C23:C24"/>
    <mergeCell ref="D16:E16"/>
    <mergeCell ref="D36:E36"/>
    <mergeCell ref="D10:E12"/>
    <mergeCell ref="D14:E14"/>
    <mergeCell ref="D21:E21"/>
    <mergeCell ref="D22:E22"/>
    <mergeCell ref="B13:C13"/>
    <mergeCell ref="D13:E13"/>
    <mergeCell ref="B151:B157"/>
    <mergeCell ref="D151:E151"/>
    <mergeCell ref="D154:E154"/>
    <mergeCell ref="C99:E99"/>
    <mergeCell ref="D150:E150"/>
    <mergeCell ref="D157:E157"/>
    <mergeCell ref="C102:C104"/>
    <mergeCell ref="D102:E102"/>
    <mergeCell ref="D114:E114"/>
    <mergeCell ref="D105:E105"/>
    <mergeCell ref="A43:A158"/>
    <mergeCell ref="D177:E177"/>
    <mergeCell ref="D178:E178"/>
    <mergeCell ref="D163:E163"/>
    <mergeCell ref="D169:E169"/>
    <mergeCell ref="D171:E171"/>
    <mergeCell ref="D170:E170"/>
    <mergeCell ref="D162:E162"/>
    <mergeCell ref="D159:E159"/>
    <mergeCell ref="A166:A176"/>
    <mergeCell ref="D166:E166"/>
    <mergeCell ref="D168:E168"/>
    <mergeCell ref="D167:E167"/>
    <mergeCell ref="D172:E172"/>
    <mergeCell ref="D70:E70"/>
    <mergeCell ref="D94:E94"/>
    <mergeCell ref="D95:E95"/>
    <mergeCell ref="D77:E77"/>
    <mergeCell ref="D75:E75"/>
    <mergeCell ref="D165:E165"/>
    <mergeCell ref="D158:E158"/>
    <mergeCell ref="D139:E139"/>
    <mergeCell ref="D164:E164"/>
    <mergeCell ref="D141:E141"/>
    <mergeCell ref="D140:E140"/>
    <mergeCell ref="D138:E138"/>
    <mergeCell ref="D135:E135"/>
    <mergeCell ref="D127:E127"/>
    <mergeCell ref="D128:E128"/>
    <mergeCell ref="D137:E137"/>
    <mergeCell ref="D132:E132"/>
    <mergeCell ref="D131:E131"/>
    <mergeCell ref="D134:E134"/>
    <mergeCell ref="C133:E133"/>
    <mergeCell ref="D136:E136"/>
    <mergeCell ref="D130:E130"/>
    <mergeCell ref="D104:E104"/>
    <mergeCell ref="D97:E97"/>
    <mergeCell ref="D111:E111"/>
    <mergeCell ref="D121:E121"/>
    <mergeCell ref="D81:E81"/>
    <mergeCell ref="D82:E82"/>
    <mergeCell ref="D98:E98"/>
    <mergeCell ref="D109:E109"/>
    <mergeCell ref="D101:E101"/>
    <mergeCell ref="D115:E115"/>
    <mergeCell ref="C92:E92"/>
    <mergeCell ref="D93:E93"/>
    <mergeCell ref="D61:E61"/>
    <mergeCell ref="D79:E79"/>
    <mergeCell ref="D80:E80"/>
    <mergeCell ref="D103:E103"/>
    <mergeCell ref="D100:E100"/>
    <mergeCell ref="C118:C124"/>
    <mergeCell ref="D125:E125"/>
    <mergeCell ref="D126:E126"/>
    <mergeCell ref="C127:C132"/>
    <mergeCell ref="A6:K6"/>
    <mergeCell ref="D91:E91"/>
    <mergeCell ref="D78:E78"/>
    <mergeCell ref="D96:E96"/>
    <mergeCell ref="D76:E76"/>
    <mergeCell ref="D116:E116"/>
    <mergeCell ref="D118:E118"/>
    <mergeCell ref="D110:E110"/>
    <mergeCell ref="D106:E106"/>
    <mergeCell ref="D124:E124"/>
    <mergeCell ref="D129:E129"/>
    <mergeCell ref="D113:E113"/>
    <mergeCell ref="D112:E112"/>
    <mergeCell ref="D117:E117"/>
  </mergeCells>
  <printOptions/>
  <pageMargins left="0.551181102362205" right="0.31496062992126" top="0.31496062992126" bottom="0.51" header="0.27" footer="0.31496062992126"/>
  <pageSetup fitToHeight="5" horizontalDpi="600" verticalDpi="600" orientation="portrait" paperSize="9" scale="80" r:id="rId1"/>
  <headerFooter alignWithMargins="0">
    <oddFooter>&amp;C&amp;8Pagina &amp;P din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H26"/>
  <sheetViews>
    <sheetView zoomScalePageLayoutView="0" workbookViewId="0" topLeftCell="A1">
      <selection activeCell="F16" sqref="F16"/>
    </sheetView>
  </sheetViews>
  <sheetFormatPr defaultColWidth="9.140625" defaultRowHeight="12.75"/>
  <cols>
    <col min="1" max="1" width="6.421875" style="13" customWidth="1"/>
    <col min="2" max="2" width="47.8515625" style="13" customWidth="1"/>
    <col min="3" max="3" width="11.00390625" style="13" customWidth="1"/>
    <col min="4" max="4" width="10.7109375" style="13" customWidth="1"/>
    <col min="5" max="5" width="9.8515625" style="13" customWidth="1"/>
    <col min="6" max="6" width="14.7109375" style="13" customWidth="1"/>
    <col min="7" max="7" width="13.28125" style="13" customWidth="1"/>
    <col min="8" max="8" width="10.28125" style="13" customWidth="1"/>
    <col min="9" max="16384" width="9.140625" style="13" customWidth="1"/>
  </cols>
  <sheetData>
    <row r="1" spans="1:7" ht="15">
      <c r="A1" s="65" t="s">
        <v>393</v>
      </c>
      <c r="B1" s="66"/>
      <c r="C1" s="67"/>
      <c r="D1" s="66"/>
      <c r="E1" s="68"/>
      <c r="G1" s="14" t="s">
        <v>296</v>
      </c>
    </row>
    <row r="2" spans="1:5" ht="15">
      <c r="A2" s="65" t="s">
        <v>479</v>
      </c>
      <c r="B2" s="66"/>
      <c r="C2" s="67"/>
      <c r="D2" s="66"/>
      <c r="E2" s="68"/>
    </row>
    <row r="3" spans="1:5" ht="15">
      <c r="A3" s="65" t="s">
        <v>480</v>
      </c>
      <c r="B3" s="66"/>
      <c r="C3" s="67"/>
      <c r="D3" s="66"/>
      <c r="E3" s="68"/>
    </row>
    <row r="4" spans="1:5" ht="15">
      <c r="A4" s="65" t="s">
        <v>481</v>
      </c>
      <c r="B4" s="66"/>
      <c r="C4" s="67"/>
      <c r="D4" s="66"/>
      <c r="E4" s="68"/>
    </row>
    <row r="8" spans="2:8" ht="15.75">
      <c r="B8" s="480" t="s">
        <v>329</v>
      </c>
      <c r="C8" s="480"/>
      <c r="D8" s="480"/>
      <c r="E8" s="480"/>
      <c r="F8" s="480"/>
      <c r="G8" s="480"/>
      <c r="H8" s="480"/>
    </row>
    <row r="10" ht="15.75" thickBot="1">
      <c r="H10" s="15" t="s">
        <v>10</v>
      </c>
    </row>
    <row r="11" spans="1:8" ht="15.75" thickBot="1">
      <c r="A11" s="16" t="s">
        <v>7</v>
      </c>
      <c r="B11" s="481" t="s">
        <v>9</v>
      </c>
      <c r="C11" s="483" t="s">
        <v>509</v>
      </c>
      <c r="D11" s="484"/>
      <c r="E11" s="485" t="s">
        <v>294</v>
      </c>
      <c r="F11" s="487" t="s">
        <v>510</v>
      </c>
      <c r="G11" s="484"/>
      <c r="H11" s="488" t="s">
        <v>295</v>
      </c>
    </row>
    <row r="12" spans="1:8" ht="15.75" thickBot="1">
      <c r="A12" s="18" t="s">
        <v>8</v>
      </c>
      <c r="B12" s="482"/>
      <c r="C12" s="19" t="s">
        <v>0</v>
      </c>
      <c r="D12" s="19" t="s">
        <v>1</v>
      </c>
      <c r="E12" s="486"/>
      <c r="F12" s="20" t="s">
        <v>0</v>
      </c>
      <c r="G12" s="20" t="s">
        <v>1</v>
      </c>
      <c r="H12" s="489"/>
    </row>
    <row r="13" spans="1:8" ht="15.75" thickBot="1">
      <c r="A13" s="21">
        <v>0</v>
      </c>
      <c r="B13" s="17">
        <v>1</v>
      </c>
      <c r="C13" s="21">
        <v>2</v>
      </c>
      <c r="D13" s="20">
        <v>3</v>
      </c>
      <c r="E13" s="17">
        <v>4</v>
      </c>
      <c r="F13" s="21">
        <v>5</v>
      </c>
      <c r="G13" s="22">
        <v>6</v>
      </c>
      <c r="H13" s="345">
        <v>7</v>
      </c>
    </row>
    <row r="14" spans="1:8" ht="15">
      <c r="A14" s="23" t="s">
        <v>33</v>
      </c>
      <c r="B14" s="24" t="s">
        <v>369</v>
      </c>
      <c r="C14" s="3">
        <f>SUM(C15:C17)</f>
        <v>4157</v>
      </c>
      <c r="D14" s="3">
        <f>SUM(D15:D17)</f>
        <v>4262</v>
      </c>
      <c r="E14" s="284">
        <f>D14/C14</f>
        <v>1.0252585999518884</v>
      </c>
      <c r="F14" s="347">
        <f>F15+F16+F17</f>
        <v>4567</v>
      </c>
      <c r="G14" s="347"/>
      <c r="H14" s="287">
        <f>G14/F14</f>
        <v>0</v>
      </c>
    </row>
    <row r="15" spans="1:8" ht="16.5" customHeight="1">
      <c r="A15" s="25">
        <v>1</v>
      </c>
      <c r="B15" s="26" t="s">
        <v>333</v>
      </c>
      <c r="C15" s="4">
        <v>4091</v>
      </c>
      <c r="D15" s="4">
        <v>4198</v>
      </c>
      <c r="E15" s="285">
        <f>D15/C15</f>
        <v>1.0261549743339038</v>
      </c>
      <c r="F15" s="4">
        <v>4501</v>
      </c>
      <c r="G15" s="4"/>
      <c r="H15" s="288">
        <f>G15/F15</f>
        <v>0</v>
      </c>
    </row>
    <row r="16" spans="1:8" ht="15.75" customHeight="1">
      <c r="A16" s="27" t="s">
        <v>330</v>
      </c>
      <c r="B16" s="5" t="s">
        <v>125</v>
      </c>
      <c r="C16" s="4">
        <v>66</v>
      </c>
      <c r="D16" s="6">
        <v>64</v>
      </c>
      <c r="E16" s="285">
        <f>D16/C16</f>
        <v>0.9696969696969697</v>
      </c>
      <c r="F16" s="4">
        <v>66</v>
      </c>
      <c r="G16" s="4"/>
      <c r="H16" s="288">
        <f>G16/F16</f>
        <v>0</v>
      </c>
    </row>
    <row r="17" spans="1:8" ht="15.75" customHeight="1" thickBot="1">
      <c r="A17" s="28" t="s">
        <v>331</v>
      </c>
      <c r="B17" s="7" t="s">
        <v>12</v>
      </c>
      <c r="C17" s="8">
        <v>0</v>
      </c>
      <c r="D17" s="9">
        <v>0</v>
      </c>
      <c r="E17" s="286"/>
      <c r="F17" s="9">
        <f>'BVC 2016 analitic'!G41</f>
        <v>0</v>
      </c>
      <c r="G17" s="9">
        <f>'BVC 2016 analitic'!I41</f>
        <v>0</v>
      </c>
      <c r="H17" s="289"/>
    </row>
    <row r="25" spans="2:7" ht="15">
      <c r="B25" s="39" t="s">
        <v>486</v>
      </c>
      <c r="C25" s="40"/>
      <c r="D25" s="40"/>
      <c r="E25" s="36" t="s">
        <v>401</v>
      </c>
      <c r="F25" s="36"/>
      <c r="G25" s="94"/>
    </row>
    <row r="26" spans="2:7" ht="15">
      <c r="B26" s="39" t="s">
        <v>487</v>
      </c>
      <c r="C26" s="40"/>
      <c r="D26" s="40"/>
      <c r="E26" s="36" t="s">
        <v>488</v>
      </c>
      <c r="F26" s="36"/>
      <c r="G26" s="94"/>
    </row>
  </sheetData>
  <sheetProtection/>
  <mergeCells count="6">
    <mergeCell ref="B8:H8"/>
    <mergeCell ref="B11:B12"/>
    <mergeCell ref="C11:D11"/>
    <mergeCell ref="E11:E12"/>
    <mergeCell ref="F11:G11"/>
    <mergeCell ref="H11:H12"/>
  </mergeCells>
  <printOptions/>
  <pageMargins left="0.75" right="0.24" top="1" bottom="1" header="0.5" footer="0.5"/>
  <pageSetup horizontalDpi="600" verticalDpi="600" orientation="landscape" paperSize="9" r:id="rId1"/>
  <headerFooter alignWithMargins="0">
    <oddFooter>&amp;C&amp;8Pagina &amp;P din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T173"/>
  <sheetViews>
    <sheetView view="pageBreakPreview" zoomScaleSheetLayoutView="100" zoomScalePageLayoutView="0" workbookViewId="0" topLeftCell="A1">
      <pane xSplit="6" ySplit="10" topLeftCell="G11" activePane="bottomRight" state="frozen"/>
      <selection pane="topLeft" activeCell="B25" sqref="B25"/>
      <selection pane="topRight" activeCell="B25" sqref="B25"/>
      <selection pane="bottomLeft" activeCell="B25" sqref="B25"/>
      <selection pane="bottomRight" activeCell="G100" sqref="G100"/>
    </sheetView>
  </sheetViews>
  <sheetFormatPr defaultColWidth="9.140625" defaultRowHeight="12.75" outlineLevelCol="1"/>
  <cols>
    <col min="1" max="1" width="3.140625" style="94" customWidth="1"/>
    <col min="2" max="2" width="3.28125" style="94" customWidth="1"/>
    <col min="3" max="3" width="3.140625" style="94" customWidth="1"/>
    <col min="4" max="4" width="5.28125" style="94" customWidth="1"/>
    <col min="5" max="5" width="44.00390625" style="94" customWidth="1"/>
    <col min="6" max="6" width="4.7109375" style="94" customWidth="1"/>
    <col min="7" max="7" width="10.7109375" style="14" customWidth="1"/>
    <col min="8" max="8" width="7.28125" style="94" customWidth="1"/>
    <col min="9" max="9" width="7.7109375" style="94" customWidth="1"/>
    <col min="10" max="10" width="8.00390625" style="94" customWidth="1"/>
    <col min="11" max="11" width="7.57421875" style="94" customWidth="1"/>
    <col min="12" max="12" width="6.140625" style="94" hidden="1" customWidth="1" outlineLevel="1"/>
    <col min="13" max="13" width="7.8515625" style="94" hidden="1" customWidth="1" outlineLevel="1"/>
    <col min="14" max="14" width="7.140625" style="94" hidden="1" customWidth="1" outlineLevel="1"/>
    <col min="15" max="15" width="7.00390625" style="94" hidden="1" customWidth="1" outlineLevel="1"/>
    <col min="16" max="16" width="7.421875" style="94" hidden="1" customWidth="1" outlineLevel="1"/>
    <col min="17" max="17" width="9.140625" style="14" hidden="1" customWidth="1" outlineLevel="1"/>
    <col min="18" max="18" width="9.140625" style="95" hidden="1" customWidth="1" outlineLevel="1"/>
    <col min="19" max="19" width="4.421875" style="96" hidden="1" customWidth="1" outlineLevel="1"/>
    <col min="20" max="20" width="5.28125" style="91" hidden="1" customWidth="1" outlineLevel="1"/>
    <col min="21" max="21" width="9.140625" style="94" customWidth="1" collapsed="1"/>
    <col min="22" max="16384" width="9.140625" style="94" customWidth="1"/>
  </cols>
  <sheetData>
    <row r="1" spans="1:10" ht="15">
      <c r="A1" s="94" t="s">
        <v>482</v>
      </c>
      <c r="J1" s="94" t="s">
        <v>131</v>
      </c>
    </row>
    <row r="2" ht="15">
      <c r="A2" s="94" t="s">
        <v>479</v>
      </c>
    </row>
    <row r="3" ht="15">
      <c r="A3" s="94" t="s">
        <v>483</v>
      </c>
    </row>
    <row r="4" ht="15">
      <c r="A4" s="94" t="s">
        <v>484</v>
      </c>
    </row>
    <row r="6" spans="1:12" ht="15.75">
      <c r="A6" s="509" t="s">
        <v>217</v>
      </c>
      <c r="B6" s="509"/>
      <c r="C6" s="509"/>
      <c r="D6" s="509"/>
      <c r="E6" s="509"/>
      <c r="F6" s="509"/>
      <c r="G6" s="509"/>
      <c r="H6" s="509"/>
      <c r="I6" s="509"/>
      <c r="J6" s="509"/>
      <c r="K6" s="509"/>
      <c r="L6" s="97"/>
    </row>
    <row r="8" spans="11:12" ht="15.75" thickBot="1">
      <c r="K8" s="98" t="s">
        <v>53</v>
      </c>
      <c r="L8" s="98"/>
    </row>
    <row r="9" spans="1:18" ht="43.5" thickBot="1">
      <c r="A9" s="510" t="s">
        <v>31</v>
      </c>
      <c r="B9" s="511"/>
      <c r="C9" s="100"/>
      <c r="D9" s="100"/>
      <c r="E9" s="101" t="s">
        <v>9</v>
      </c>
      <c r="F9" s="312" t="s">
        <v>70</v>
      </c>
      <c r="G9" s="313" t="s">
        <v>428</v>
      </c>
      <c r="H9" s="314" t="s">
        <v>2</v>
      </c>
      <c r="I9" s="314" t="s">
        <v>3</v>
      </c>
      <c r="J9" s="314" t="s">
        <v>4</v>
      </c>
      <c r="K9" s="315" t="s">
        <v>5</v>
      </c>
      <c r="L9" s="102"/>
      <c r="M9" s="103" t="s">
        <v>2</v>
      </c>
      <c r="N9" s="103" t="s">
        <v>3</v>
      </c>
      <c r="O9" s="103" t="s">
        <v>4</v>
      </c>
      <c r="P9" s="104" t="s">
        <v>5</v>
      </c>
      <c r="Q9" s="105"/>
      <c r="R9" s="95" t="s">
        <v>400</v>
      </c>
    </row>
    <row r="10" spans="1:12" ht="15.75" thickBot="1">
      <c r="A10" s="99"/>
      <c r="B10" s="100"/>
      <c r="C10" s="100"/>
      <c r="D10" s="100"/>
      <c r="E10" s="101">
        <v>0</v>
      </c>
      <c r="F10" s="307">
        <v>1</v>
      </c>
      <c r="G10" s="308">
        <v>2</v>
      </c>
      <c r="H10" s="309">
        <v>3</v>
      </c>
      <c r="I10" s="309">
        <v>4</v>
      </c>
      <c r="J10" s="310">
        <v>5</v>
      </c>
      <c r="K10" s="311">
        <v>6</v>
      </c>
      <c r="L10" s="106"/>
    </row>
    <row r="11" spans="1:20" ht="15" customHeight="1">
      <c r="A11" s="49" t="s">
        <v>33</v>
      </c>
      <c r="B11" s="49"/>
      <c r="C11" s="49"/>
      <c r="D11" s="490" t="s">
        <v>306</v>
      </c>
      <c r="E11" s="490"/>
      <c r="F11" s="50">
        <v>1</v>
      </c>
      <c r="G11" s="59">
        <f aca="true" t="shared" si="0" ref="G11:P11">G12+G32+G38</f>
        <v>4567</v>
      </c>
      <c r="H11" s="59">
        <f t="shared" si="0"/>
        <v>976.5</v>
      </c>
      <c r="I11" s="59">
        <f t="shared" si="0"/>
        <v>1952</v>
      </c>
      <c r="J11" s="59">
        <f t="shared" si="0"/>
        <v>3224</v>
      </c>
      <c r="K11" s="59">
        <f t="shared" si="0"/>
        <v>4567</v>
      </c>
      <c r="L11" s="54"/>
      <c r="M11" s="54">
        <f t="shared" si="0"/>
        <v>964.75</v>
      </c>
      <c r="N11" s="54">
        <f t="shared" si="0"/>
        <v>1000</v>
      </c>
      <c r="O11" s="54">
        <f t="shared" si="0"/>
        <v>1007</v>
      </c>
      <c r="P11" s="54">
        <f t="shared" si="0"/>
        <v>1004</v>
      </c>
      <c r="Q11" s="14">
        <f>SUM(M11:P11)</f>
        <v>3975.75</v>
      </c>
      <c r="R11" s="108">
        <f>'BVC 2016 analitic'!J14</f>
        <v>4567</v>
      </c>
      <c r="S11" s="109">
        <f>R11-Q11</f>
        <v>591.25</v>
      </c>
      <c r="T11" s="92">
        <f>G11-R11</f>
        <v>0</v>
      </c>
    </row>
    <row r="12" spans="1:20" ht="15" customHeight="1">
      <c r="A12" s="462"/>
      <c r="B12" s="45">
        <v>1</v>
      </c>
      <c r="C12" s="49"/>
      <c r="D12" s="490" t="s">
        <v>382</v>
      </c>
      <c r="E12" s="490"/>
      <c r="F12" s="53">
        <v>2</v>
      </c>
      <c r="G12" s="59">
        <f aca="true" t="shared" si="1" ref="G12:P12">G13+G18+G19+G22+G23+G24</f>
        <v>4501</v>
      </c>
      <c r="H12" s="59">
        <f t="shared" si="1"/>
        <v>961.5</v>
      </c>
      <c r="I12" s="59">
        <f t="shared" si="1"/>
        <v>1920</v>
      </c>
      <c r="J12" s="59">
        <f t="shared" si="1"/>
        <v>3176</v>
      </c>
      <c r="K12" s="59">
        <f t="shared" si="1"/>
        <v>4501</v>
      </c>
      <c r="L12" s="54"/>
      <c r="M12" s="54">
        <f t="shared" si="1"/>
        <v>944.5</v>
      </c>
      <c r="N12" s="54">
        <f t="shared" si="1"/>
        <v>996</v>
      </c>
      <c r="O12" s="54">
        <f t="shared" si="1"/>
        <v>1003</v>
      </c>
      <c r="P12" s="54">
        <f t="shared" si="1"/>
        <v>999</v>
      </c>
      <c r="Q12" s="14">
        <f aca="true" t="shared" si="2" ref="Q12:Q75">SUM(M12:P12)</f>
        <v>3942.5</v>
      </c>
      <c r="R12" s="108">
        <f>'BVC 2016 analitic'!J15</f>
        <v>4501</v>
      </c>
      <c r="S12" s="109">
        <f aca="true" t="shared" si="3" ref="S12:S75">R12-Q12</f>
        <v>558.5</v>
      </c>
      <c r="T12" s="92">
        <f aca="true" t="shared" si="4" ref="T12:T75">G12-R12</f>
        <v>0</v>
      </c>
    </row>
    <row r="13" spans="1:20" ht="30" customHeight="1">
      <c r="A13" s="462"/>
      <c r="B13" s="462"/>
      <c r="C13" s="49" t="s">
        <v>34</v>
      </c>
      <c r="D13" s="490" t="s">
        <v>243</v>
      </c>
      <c r="E13" s="490"/>
      <c r="F13" s="53">
        <v>3</v>
      </c>
      <c r="G13" s="59">
        <f aca="true" t="shared" si="5" ref="G13:P13">G14+G15+G16+G17</f>
        <v>4416</v>
      </c>
      <c r="H13" s="54">
        <f t="shared" si="5"/>
        <v>941</v>
      </c>
      <c r="I13" s="54">
        <f t="shared" si="5"/>
        <v>1877</v>
      </c>
      <c r="J13" s="54">
        <f t="shared" si="5"/>
        <v>3113</v>
      </c>
      <c r="K13" s="54">
        <f t="shared" si="5"/>
        <v>4416</v>
      </c>
      <c r="L13" s="54"/>
      <c r="M13" s="54">
        <f t="shared" si="5"/>
        <v>770</v>
      </c>
      <c r="N13" s="54">
        <f t="shared" si="5"/>
        <v>774</v>
      </c>
      <c r="O13" s="54">
        <f t="shared" si="5"/>
        <v>780</v>
      </c>
      <c r="P13" s="54">
        <f t="shared" si="5"/>
        <v>776</v>
      </c>
      <c r="Q13" s="14">
        <f t="shared" si="2"/>
        <v>3100</v>
      </c>
      <c r="R13" s="108">
        <f>'BVC 2016 analitic'!J16</f>
        <v>4416</v>
      </c>
      <c r="S13" s="109">
        <f t="shared" si="3"/>
        <v>1316</v>
      </c>
      <c r="T13" s="92">
        <f t="shared" si="4"/>
        <v>0</v>
      </c>
    </row>
    <row r="14" spans="1:20" ht="15">
      <c r="A14" s="462"/>
      <c r="B14" s="462"/>
      <c r="C14" s="49"/>
      <c r="D14" s="107" t="s">
        <v>175</v>
      </c>
      <c r="E14" s="107" t="s">
        <v>81</v>
      </c>
      <c r="F14" s="53">
        <v>4</v>
      </c>
      <c r="G14" s="59"/>
      <c r="H14" s="54"/>
      <c r="I14" s="54"/>
      <c r="J14" s="54"/>
      <c r="K14" s="54"/>
      <c r="L14" s="44"/>
      <c r="M14" s="94">
        <f aca="true" t="shared" si="6" ref="M14:M72">R14/4</f>
        <v>0</v>
      </c>
      <c r="N14" s="94">
        <f aca="true" t="shared" si="7" ref="N14:N23">M14</f>
        <v>0</v>
      </c>
      <c r="Q14" s="14">
        <f t="shared" si="2"/>
        <v>0</v>
      </c>
      <c r="R14" s="108">
        <f>'BVC 2016 analitic'!J17</f>
        <v>0</v>
      </c>
      <c r="S14" s="109">
        <f t="shared" si="3"/>
        <v>0</v>
      </c>
      <c r="T14" s="92">
        <f t="shared" si="4"/>
        <v>0</v>
      </c>
    </row>
    <row r="15" spans="1:20" ht="15">
      <c r="A15" s="462"/>
      <c r="B15" s="462"/>
      <c r="C15" s="49"/>
      <c r="D15" s="107" t="s">
        <v>176</v>
      </c>
      <c r="E15" s="107" t="s">
        <v>82</v>
      </c>
      <c r="F15" s="53">
        <v>5</v>
      </c>
      <c r="G15" s="59">
        <f>K15</f>
        <v>3852</v>
      </c>
      <c r="H15" s="54">
        <v>800</v>
      </c>
      <c r="I15" s="54">
        <v>1600</v>
      </c>
      <c r="J15" s="54">
        <v>2700</v>
      </c>
      <c r="K15" s="54">
        <v>3852</v>
      </c>
      <c r="L15" s="44"/>
      <c r="M15" s="94">
        <v>20</v>
      </c>
      <c r="N15" s="94">
        <v>20</v>
      </c>
      <c r="O15" s="94">
        <v>20</v>
      </c>
      <c r="P15" s="94">
        <v>10</v>
      </c>
      <c r="Q15" s="14">
        <f t="shared" si="2"/>
        <v>70</v>
      </c>
      <c r="R15" s="108">
        <f>'BVC 2016 analitic'!J18</f>
        <v>3852</v>
      </c>
      <c r="S15" s="109">
        <f t="shared" si="3"/>
        <v>3782</v>
      </c>
      <c r="T15" s="92">
        <f t="shared" si="4"/>
        <v>0</v>
      </c>
    </row>
    <row r="16" spans="1:20" ht="15">
      <c r="A16" s="462"/>
      <c r="B16" s="462"/>
      <c r="C16" s="49"/>
      <c r="D16" s="107" t="s">
        <v>269</v>
      </c>
      <c r="E16" s="107" t="s">
        <v>83</v>
      </c>
      <c r="F16" s="53">
        <v>6</v>
      </c>
      <c r="G16" s="59">
        <f>K16</f>
        <v>560</v>
      </c>
      <c r="H16" s="54">
        <v>140</v>
      </c>
      <c r="I16" s="54">
        <v>275</v>
      </c>
      <c r="J16" s="54">
        <v>410</v>
      </c>
      <c r="K16" s="54">
        <v>560</v>
      </c>
      <c r="L16" s="44"/>
      <c r="M16" s="94">
        <v>749</v>
      </c>
      <c r="N16" s="94">
        <v>753</v>
      </c>
      <c r="O16" s="94">
        <v>760</v>
      </c>
      <c r="P16" s="94">
        <v>766</v>
      </c>
      <c r="Q16" s="14">
        <f t="shared" si="2"/>
        <v>3028</v>
      </c>
      <c r="R16" s="108">
        <f>'BVC 2016 analitic'!J19</f>
        <v>560</v>
      </c>
      <c r="S16" s="109">
        <f t="shared" si="3"/>
        <v>-2468</v>
      </c>
      <c r="T16" s="92">
        <f t="shared" si="4"/>
        <v>0</v>
      </c>
    </row>
    <row r="17" spans="1:20" ht="15">
      <c r="A17" s="462"/>
      <c r="B17" s="462"/>
      <c r="C17" s="49"/>
      <c r="D17" s="107" t="s">
        <v>270</v>
      </c>
      <c r="E17" s="107" t="s">
        <v>84</v>
      </c>
      <c r="F17" s="53">
        <v>7</v>
      </c>
      <c r="G17" s="59">
        <f>K17</f>
        <v>4</v>
      </c>
      <c r="H17" s="54">
        <v>1</v>
      </c>
      <c r="I17" s="54">
        <v>2</v>
      </c>
      <c r="J17" s="54">
        <v>3</v>
      </c>
      <c r="K17" s="54">
        <v>4</v>
      </c>
      <c r="L17" s="44"/>
      <c r="M17" s="94">
        <f t="shared" si="6"/>
        <v>1</v>
      </c>
      <c r="N17" s="94">
        <f t="shared" si="7"/>
        <v>1</v>
      </c>
      <c r="Q17" s="14">
        <f t="shared" si="2"/>
        <v>2</v>
      </c>
      <c r="R17" s="108">
        <f>'BVC 2016 analitic'!J20</f>
        <v>4</v>
      </c>
      <c r="S17" s="109">
        <f t="shared" si="3"/>
        <v>2</v>
      </c>
      <c r="T17" s="92">
        <f t="shared" si="4"/>
        <v>0</v>
      </c>
    </row>
    <row r="18" spans="1:20" ht="15" customHeight="1">
      <c r="A18" s="462"/>
      <c r="B18" s="462"/>
      <c r="C18" s="49" t="s">
        <v>35</v>
      </c>
      <c r="D18" s="490" t="s">
        <v>36</v>
      </c>
      <c r="E18" s="490"/>
      <c r="F18" s="53">
        <v>8</v>
      </c>
      <c r="G18" s="59"/>
      <c r="H18" s="54"/>
      <c r="I18" s="54"/>
      <c r="J18" s="54"/>
      <c r="K18" s="54"/>
      <c r="L18" s="44"/>
      <c r="M18" s="94">
        <f t="shared" si="6"/>
        <v>0</v>
      </c>
      <c r="N18" s="94">
        <f t="shared" si="7"/>
        <v>0</v>
      </c>
      <c r="Q18" s="14">
        <f t="shared" si="2"/>
        <v>0</v>
      </c>
      <c r="R18" s="108">
        <f>'BVC 2016 analitic'!J21</f>
        <v>0</v>
      </c>
      <c r="S18" s="109">
        <f t="shared" si="3"/>
        <v>0</v>
      </c>
      <c r="T18" s="92">
        <f t="shared" si="4"/>
        <v>0</v>
      </c>
    </row>
    <row r="19" spans="1:20" ht="29.25" customHeight="1">
      <c r="A19" s="462"/>
      <c r="B19" s="462"/>
      <c r="C19" s="49" t="s">
        <v>37</v>
      </c>
      <c r="D19" s="490" t="s">
        <v>299</v>
      </c>
      <c r="E19" s="490"/>
      <c r="F19" s="53">
        <v>9</v>
      </c>
      <c r="G19" s="59">
        <f aca="true" t="shared" si="8" ref="G19:Q19">G20+G21</f>
        <v>0</v>
      </c>
      <c r="H19" s="54">
        <v>0</v>
      </c>
      <c r="I19" s="54">
        <v>0</v>
      </c>
      <c r="J19" s="54">
        <f t="shared" si="8"/>
        <v>0</v>
      </c>
      <c r="K19" s="54">
        <f t="shared" si="8"/>
        <v>0</v>
      </c>
      <c r="L19" s="54"/>
      <c r="M19" s="54">
        <f t="shared" si="8"/>
        <v>75</v>
      </c>
      <c r="N19" s="54">
        <f t="shared" si="8"/>
        <v>75</v>
      </c>
      <c r="O19" s="54">
        <f t="shared" si="8"/>
        <v>75</v>
      </c>
      <c r="P19" s="54">
        <f t="shared" si="8"/>
        <v>75</v>
      </c>
      <c r="Q19" s="59">
        <f t="shared" si="8"/>
        <v>300</v>
      </c>
      <c r="R19" s="108">
        <f>'BVC 2016 analitic'!J22</f>
        <v>0</v>
      </c>
      <c r="S19" s="109">
        <f t="shared" si="3"/>
        <v>-300</v>
      </c>
      <c r="T19" s="92">
        <f t="shared" si="4"/>
        <v>0</v>
      </c>
    </row>
    <row r="20" spans="1:20" ht="15">
      <c r="A20" s="462"/>
      <c r="B20" s="462"/>
      <c r="C20" s="462"/>
      <c r="D20" s="110" t="s">
        <v>22</v>
      </c>
      <c r="E20" s="56" t="s">
        <v>284</v>
      </c>
      <c r="F20" s="53">
        <v>10</v>
      </c>
      <c r="G20" s="59">
        <f>K20</f>
        <v>0</v>
      </c>
      <c r="H20" s="54">
        <v>0</v>
      </c>
      <c r="I20" s="54">
        <v>0</v>
      </c>
      <c r="J20" s="54">
        <v>0</v>
      </c>
      <c r="K20" s="54">
        <v>0</v>
      </c>
      <c r="L20" s="44"/>
      <c r="M20" s="94">
        <v>75</v>
      </c>
      <c r="N20" s="94">
        <v>75</v>
      </c>
      <c r="O20" s="94">
        <v>75</v>
      </c>
      <c r="P20" s="94">
        <v>75</v>
      </c>
      <c r="Q20" s="14">
        <f t="shared" si="2"/>
        <v>300</v>
      </c>
      <c r="R20" s="108">
        <f>'BVC 2016 analitic'!J23</f>
        <v>0</v>
      </c>
      <c r="S20" s="109">
        <f t="shared" si="3"/>
        <v>-300</v>
      </c>
      <c r="T20" s="92">
        <f t="shared" si="4"/>
        <v>0</v>
      </c>
    </row>
    <row r="21" spans="1:20" ht="15">
      <c r="A21" s="462"/>
      <c r="B21" s="462"/>
      <c r="C21" s="462"/>
      <c r="D21" s="110" t="s">
        <v>23</v>
      </c>
      <c r="E21" s="56" t="s">
        <v>38</v>
      </c>
      <c r="F21" s="53">
        <v>11</v>
      </c>
      <c r="G21" s="59"/>
      <c r="H21" s="54"/>
      <c r="I21" s="54">
        <v>0</v>
      </c>
      <c r="J21" s="54"/>
      <c r="K21" s="54"/>
      <c r="L21" s="44"/>
      <c r="M21" s="94">
        <f t="shared" si="6"/>
        <v>0</v>
      </c>
      <c r="N21" s="94">
        <f t="shared" si="7"/>
        <v>0</v>
      </c>
      <c r="Q21" s="14">
        <f t="shared" si="2"/>
        <v>0</v>
      </c>
      <c r="R21" s="108">
        <f>'BVC 2016 analitic'!J24</f>
        <v>0</v>
      </c>
      <c r="S21" s="109">
        <f t="shared" si="3"/>
        <v>0</v>
      </c>
      <c r="T21" s="92">
        <f t="shared" si="4"/>
        <v>0</v>
      </c>
    </row>
    <row r="22" spans="1:20" ht="15" customHeight="1">
      <c r="A22" s="462"/>
      <c r="B22" s="462"/>
      <c r="C22" s="49" t="s">
        <v>39</v>
      </c>
      <c r="D22" s="490" t="s">
        <v>285</v>
      </c>
      <c r="E22" s="490"/>
      <c r="F22" s="53">
        <v>12</v>
      </c>
      <c r="G22" s="59">
        <f>K22</f>
        <v>0</v>
      </c>
      <c r="H22" s="54">
        <v>0</v>
      </c>
      <c r="I22" s="54">
        <v>0</v>
      </c>
      <c r="J22" s="54">
        <v>0</v>
      </c>
      <c r="K22" s="54">
        <v>0</v>
      </c>
      <c r="L22" s="44"/>
      <c r="M22" s="94">
        <v>75</v>
      </c>
      <c r="N22" s="94">
        <v>75</v>
      </c>
      <c r="O22" s="94">
        <v>75</v>
      </c>
      <c r="P22" s="94">
        <v>75</v>
      </c>
      <c r="Q22" s="14">
        <f t="shared" si="2"/>
        <v>300</v>
      </c>
      <c r="R22" s="108">
        <f>'BVC 2016 analitic'!J25</f>
        <v>0</v>
      </c>
      <c r="S22" s="109">
        <f t="shared" si="3"/>
        <v>-300</v>
      </c>
      <c r="T22" s="92">
        <f t="shared" si="4"/>
        <v>0</v>
      </c>
    </row>
    <row r="23" spans="1:20" ht="29.25" customHeight="1">
      <c r="A23" s="462"/>
      <c r="B23" s="462"/>
      <c r="C23" s="49" t="s">
        <v>40</v>
      </c>
      <c r="D23" s="490" t="s">
        <v>147</v>
      </c>
      <c r="E23" s="490"/>
      <c r="F23" s="53">
        <v>13</v>
      </c>
      <c r="G23" s="59"/>
      <c r="H23" s="54"/>
      <c r="I23" s="54"/>
      <c r="J23" s="54"/>
      <c r="K23" s="54"/>
      <c r="L23" s="44"/>
      <c r="M23" s="94">
        <f t="shared" si="6"/>
        <v>0</v>
      </c>
      <c r="N23" s="94">
        <f t="shared" si="7"/>
        <v>0</v>
      </c>
      <c r="Q23" s="14">
        <f t="shared" si="2"/>
        <v>0</v>
      </c>
      <c r="R23" s="108">
        <f>'BVC 2016 analitic'!J26</f>
        <v>0</v>
      </c>
      <c r="S23" s="109">
        <f t="shared" si="3"/>
        <v>0</v>
      </c>
      <c r="T23" s="92">
        <f t="shared" si="4"/>
        <v>0</v>
      </c>
    </row>
    <row r="24" spans="1:20" ht="28.5" customHeight="1">
      <c r="A24" s="462"/>
      <c r="B24" s="49"/>
      <c r="C24" s="49" t="s">
        <v>45</v>
      </c>
      <c r="D24" s="498" t="s">
        <v>320</v>
      </c>
      <c r="E24" s="499"/>
      <c r="F24" s="53">
        <v>14</v>
      </c>
      <c r="G24" s="59">
        <f aca="true" t="shared" si="9" ref="G24:Q24">G25+G26+G29+G30+G31</f>
        <v>85</v>
      </c>
      <c r="H24" s="54">
        <f t="shared" si="9"/>
        <v>20.5</v>
      </c>
      <c r="I24" s="54">
        <f t="shared" si="9"/>
        <v>43</v>
      </c>
      <c r="J24" s="54">
        <f t="shared" si="9"/>
        <v>63</v>
      </c>
      <c r="K24" s="54">
        <f t="shared" si="9"/>
        <v>85</v>
      </c>
      <c r="L24" s="54"/>
      <c r="M24" s="54">
        <f t="shared" si="9"/>
        <v>24.5</v>
      </c>
      <c r="N24" s="54">
        <f t="shared" si="9"/>
        <v>72</v>
      </c>
      <c r="O24" s="54">
        <f t="shared" si="9"/>
        <v>73</v>
      </c>
      <c r="P24" s="54">
        <f t="shared" si="9"/>
        <v>73</v>
      </c>
      <c r="Q24" s="59">
        <f t="shared" si="9"/>
        <v>242.5</v>
      </c>
      <c r="R24" s="108">
        <f>'BVC 2016 analitic'!J27</f>
        <v>85</v>
      </c>
      <c r="S24" s="109">
        <f t="shared" si="3"/>
        <v>-157.5</v>
      </c>
      <c r="T24" s="92">
        <f t="shared" si="4"/>
        <v>0</v>
      </c>
    </row>
    <row r="25" spans="1:20" ht="15" customHeight="1">
      <c r="A25" s="462"/>
      <c r="B25" s="49"/>
      <c r="C25" s="49"/>
      <c r="D25" s="107" t="s">
        <v>150</v>
      </c>
      <c r="E25" s="107" t="s">
        <v>148</v>
      </c>
      <c r="F25" s="53">
        <v>15</v>
      </c>
      <c r="G25" s="59">
        <f>K25</f>
        <v>70</v>
      </c>
      <c r="H25" s="54">
        <f>M25</f>
        <v>17.5</v>
      </c>
      <c r="I25" s="54">
        <v>36</v>
      </c>
      <c r="J25" s="54">
        <v>52</v>
      </c>
      <c r="K25" s="54">
        <v>70</v>
      </c>
      <c r="L25" s="44"/>
      <c r="M25" s="94">
        <f t="shared" si="6"/>
        <v>17.5</v>
      </c>
      <c r="N25" s="94">
        <v>55</v>
      </c>
      <c r="O25" s="94">
        <v>55</v>
      </c>
      <c r="P25" s="94">
        <v>55</v>
      </c>
      <c r="Q25" s="14">
        <f t="shared" si="2"/>
        <v>182.5</v>
      </c>
      <c r="R25" s="108">
        <f>'BVC 2016 analitic'!J28</f>
        <v>70</v>
      </c>
      <c r="S25" s="109">
        <f t="shared" si="3"/>
        <v>-112.5</v>
      </c>
      <c r="T25" s="92">
        <f t="shared" si="4"/>
        <v>0</v>
      </c>
    </row>
    <row r="26" spans="1:20" ht="28.5">
      <c r="A26" s="462"/>
      <c r="B26" s="49"/>
      <c r="C26" s="49"/>
      <c r="D26" s="107" t="s">
        <v>244</v>
      </c>
      <c r="E26" s="107" t="s">
        <v>249</v>
      </c>
      <c r="F26" s="53">
        <v>16</v>
      </c>
      <c r="G26" s="59">
        <f>G27+G28</f>
        <v>0</v>
      </c>
      <c r="H26" s="54">
        <f>H27+H28</f>
        <v>0</v>
      </c>
      <c r="I26" s="54">
        <f>I27+I28</f>
        <v>0</v>
      </c>
      <c r="J26" s="54">
        <f>J27+J28</f>
        <v>0</v>
      </c>
      <c r="K26" s="54">
        <f>K27+K28</f>
        <v>0</v>
      </c>
      <c r="L26" s="44"/>
      <c r="M26" s="94">
        <f t="shared" si="6"/>
        <v>0</v>
      </c>
      <c r="Q26" s="14">
        <f t="shared" si="2"/>
        <v>0</v>
      </c>
      <c r="R26" s="108">
        <f>'BVC 2016 analitic'!J29</f>
        <v>0</v>
      </c>
      <c r="S26" s="109">
        <f t="shared" si="3"/>
        <v>0</v>
      </c>
      <c r="T26" s="92">
        <f t="shared" si="4"/>
        <v>0</v>
      </c>
    </row>
    <row r="27" spans="1:20" ht="15">
      <c r="A27" s="462"/>
      <c r="B27" s="49"/>
      <c r="C27" s="49"/>
      <c r="D27" s="107"/>
      <c r="E27" s="52" t="s">
        <v>286</v>
      </c>
      <c r="F27" s="53">
        <v>17</v>
      </c>
      <c r="G27" s="59"/>
      <c r="H27" s="54"/>
      <c r="I27" s="54"/>
      <c r="J27" s="54"/>
      <c r="K27" s="54"/>
      <c r="L27" s="44"/>
      <c r="M27" s="94">
        <f t="shared" si="6"/>
        <v>0</v>
      </c>
      <c r="Q27" s="14">
        <f t="shared" si="2"/>
        <v>0</v>
      </c>
      <c r="R27" s="108">
        <f>'BVC 2016 analitic'!J30</f>
        <v>0</v>
      </c>
      <c r="S27" s="109">
        <f t="shared" si="3"/>
        <v>0</v>
      </c>
      <c r="T27" s="92">
        <f t="shared" si="4"/>
        <v>0</v>
      </c>
    </row>
    <row r="28" spans="1:20" ht="15">
      <c r="A28" s="462"/>
      <c r="B28" s="49"/>
      <c r="C28" s="49"/>
      <c r="D28" s="107"/>
      <c r="E28" s="52" t="s">
        <v>271</v>
      </c>
      <c r="F28" s="53">
        <v>18</v>
      </c>
      <c r="G28" s="59"/>
      <c r="H28" s="54"/>
      <c r="I28" s="54"/>
      <c r="J28" s="54"/>
      <c r="K28" s="54"/>
      <c r="L28" s="44"/>
      <c r="M28" s="94">
        <f t="shared" si="6"/>
        <v>0</v>
      </c>
      <c r="Q28" s="14">
        <f t="shared" si="2"/>
        <v>0</v>
      </c>
      <c r="R28" s="108">
        <f>'BVC 2016 analitic'!J31</f>
        <v>0</v>
      </c>
      <c r="S28" s="109">
        <f t="shared" si="3"/>
        <v>0</v>
      </c>
      <c r="T28" s="92">
        <f t="shared" si="4"/>
        <v>0</v>
      </c>
    </row>
    <row r="29" spans="1:20" ht="15" customHeight="1">
      <c r="A29" s="462"/>
      <c r="B29" s="49"/>
      <c r="C29" s="49"/>
      <c r="D29" s="107" t="s">
        <v>246</v>
      </c>
      <c r="E29" s="107" t="s">
        <v>149</v>
      </c>
      <c r="F29" s="53">
        <v>19</v>
      </c>
      <c r="G29" s="59"/>
      <c r="H29" s="54"/>
      <c r="I29" s="54"/>
      <c r="J29" s="54"/>
      <c r="K29" s="54"/>
      <c r="L29" s="44"/>
      <c r="M29" s="94">
        <f t="shared" si="6"/>
        <v>0</v>
      </c>
      <c r="Q29" s="14">
        <f t="shared" si="2"/>
        <v>0</v>
      </c>
      <c r="R29" s="108">
        <f>'BVC 2016 analitic'!J32</f>
        <v>0</v>
      </c>
      <c r="S29" s="109">
        <f t="shared" si="3"/>
        <v>0</v>
      </c>
      <c r="T29" s="92">
        <f t="shared" si="4"/>
        <v>0</v>
      </c>
    </row>
    <row r="30" spans="1:20" ht="15">
      <c r="A30" s="462"/>
      <c r="B30" s="49"/>
      <c r="C30" s="49"/>
      <c r="D30" s="107" t="s">
        <v>247</v>
      </c>
      <c r="E30" s="107" t="s">
        <v>132</v>
      </c>
      <c r="F30" s="53">
        <v>20</v>
      </c>
      <c r="G30" s="59"/>
      <c r="H30" s="54"/>
      <c r="I30" s="54"/>
      <c r="J30" s="54"/>
      <c r="K30" s="54"/>
      <c r="L30" s="44"/>
      <c r="M30" s="94">
        <f t="shared" si="6"/>
        <v>0</v>
      </c>
      <c r="Q30" s="14">
        <f t="shared" si="2"/>
        <v>0</v>
      </c>
      <c r="R30" s="108">
        <f>'BVC 2016 analitic'!J33</f>
        <v>0</v>
      </c>
      <c r="S30" s="109">
        <f t="shared" si="3"/>
        <v>0</v>
      </c>
      <c r="T30" s="92">
        <f t="shared" si="4"/>
        <v>0</v>
      </c>
    </row>
    <row r="31" spans="1:20" ht="15">
      <c r="A31" s="462"/>
      <c r="B31" s="49"/>
      <c r="C31" s="49"/>
      <c r="D31" s="107" t="s">
        <v>248</v>
      </c>
      <c r="E31" s="107" t="s">
        <v>84</v>
      </c>
      <c r="F31" s="53">
        <v>21</v>
      </c>
      <c r="G31" s="59">
        <f>K31</f>
        <v>15</v>
      </c>
      <c r="H31" s="54">
        <v>3</v>
      </c>
      <c r="I31" s="54">
        <v>7</v>
      </c>
      <c r="J31" s="54">
        <v>11</v>
      </c>
      <c r="K31" s="54">
        <v>15</v>
      </c>
      <c r="L31" s="44"/>
      <c r="M31" s="94">
        <v>7</v>
      </c>
      <c r="N31" s="94">
        <v>17</v>
      </c>
      <c r="O31" s="94">
        <v>18</v>
      </c>
      <c r="P31" s="94">
        <v>18</v>
      </c>
      <c r="Q31" s="14">
        <f t="shared" si="2"/>
        <v>60</v>
      </c>
      <c r="R31" s="108">
        <f>'BVC 2016 analitic'!J34</f>
        <v>15</v>
      </c>
      <c r="S31" s="109">
        <f t="shared" si="3"/>
        <v>-45</v>
      </c>
      <c r="T31" s="92">
        <f t="shared" si="4"/>
        <v>0</v>
      </c>
    </row>
    <row r="32" spans="1:20" ht="15.75" customHeight="1">
      <c r="A32" s="462"/>
      <c r="B32" s="49">
        <v>2</v>
      </c>
      <c r="C32" s="49"/>
      <c r="D32" s="490" t="s">
        <v>307</v>
      </c>
      <c r="E32" s="490"/>
      <c r="F32" s="50">
        <v>22</v>
      </c>
      <c r="G32" s="59">
        <f aca="true" t="shared" si="10" ref="G32:Q32">G33+G34+G35+G36+G37</f>
        <v>66</v>
      </c>
      <c r="H32" s="59">
        <f t="shared" si="10"/>
        <v>15</v>
      </c>
      <c r="I32" s="59">
        <f t="shared" si="10"/>
        <v>32</v>
      </c>
      <c r="J32" s="59">
        <f t="shared" si="10"/>
        <v>48</v>
      </c>
      <c r="K32" s="59">
        <f t="shared" si="10"/>
        <v>66</v>
      </c>
      <c r="L32" s="54"/>
      <c r="M32" s="54">
        <f t="shared" si="10"/>
        <v>20.25</v>
      </c>
      <c r="N32" s="54">
        <f t="shared" si="10"/>
        <v>4</v>
      </c>
      <c r="O32" s="54">
        <f t="shared" si="10"/>
        <v>4</v>
      </c>
      <c r="P32" s="54">
        <f t="shared" si="10"/>
        <v>5</v>
      </c>
      <c r="Q32" s="59">
        <f t="shared" si="10"/>
        <v>17</v>
      </c>
      <c r="R32" s="108">
        <f>'BVC 2016 analitic'!J35</f>
        <v>66</v>
      </c>
      <c r="S32" s="109">
        <f t="shared" si="3"/>
        <v>49</v>
      </c>
      <c r="T32" s="92">
        <f t="shared" si="4"/>
        <v>0</v>
      </c>
    </row>
    <row r="33" spans="1:20" ht="15" customHeight="1">
      <c r="A33" s="462"/>
      <c r="B33" s="462"/>
      <c r="C33" s="49" t="s">
        <v>34</v>
      </c>
      <c r="D33" s="501" t="s">
        <v>41</v>
      </c>
      <c r="E33" s="501"/>
      <c r="F33" s="53">
        <v>23</v>
      </c>
      <c r="G33" s="59"/>
      <c r="H33" s="54"/>
      <c r="I33" s="54"/>
      <c r="J33" s="54"/>
      <c r="K33" s="54"/>
      <c r="L33" s="44"/>
      <c r="M33" s="94">
        <f t="shared" si="6"/>
        <v>0</v>
      </c>
      <c r="Q33" s="14">
        <f t="shared" si="2"/>
        <v>0</v>
      </c>
      <c r="R33" s="108">
        <f>'BVC 2016 analitic'!J36</f>
        <v>0</v>
      </c>
      <c r="S33" s="109">
        <f t="shared" si="3"/>
        <v>0</v>
      </c>
      <c r="T33" s="92">
        <f t="shared" si="4"/>
        <v>0</v>
      </c>
    </row>
    <row r="34" spans="1:20" ht="15" customHeight="1">
      <c r="A34" s="462"/>
      <c r="B34" s="462"/>
      <c r="C34" s="49" t="s">
        <v>35</v>
      </c>
      <c r="D34" s="501" t="s">
        <v>85</v>
      </c>
      <c r="E34" s="501"/>
      <c r="F34" s="53">
        <v>24</v>
      </c>
      <c r="G34" s="59"/>
      <c r="H34" s="54"/>
      <c r="I34" s="54"/>
      <c r="J34" s="54"/>
      <c r="K34" s="54"/>
      <c r="L34" s="44"/>
      <c r="M34" s="94">
        <f t="shared" si="6"/>
        <v>0</v>
      </c>
      <c r="Q34" s="14">
        <f t="shared" si="2"/>
        <v>0</v>
      </c>
      <c r="R34" s="108">
        <f>'BVC 2016 analitic'!J37</f>
        <v>0</v>
      </c>
      <c r="S34" s="109">
        <f t="shared" si="3"/>
        <v>0</v>
      </c>
      <c r="T34" s="92">
        <f t="shared" si="4"/>
        <v>0</v>
      </c>
    </row>
    <row r="35" spans="1:20" ht="15" customHeight="1">
      <c r="A35" s="462"/>
      <c r="B35" s="462"/>
      <c r="C35" s="49" t="s">
        <v>37</v>
      </c>
      <c r="D35" s="501" t="s">
        <v>86</v>
      </c>
      <c r="E35" s="501"/>
      <c r="F35" s="53">
        <v>25</v>
      </c>
      <c r="G35" s="59"/>
      <c r="H35" s="54"/>
      <c r="I35" s="54"/>
      <c r="J35" s="54"/>
      <c r="K35" s="54"/>
      <c r="L35" s="44"/>
      <c r="M35" s="94">
        <f t="shared" si="6"/>
        <v>0</v>
      </c>
      <c r="Q35" s="14">
        <f t="shared" si="2"/>
        <v>0</v>
      </c>
      <c r="R35" s="108">
        <f>'BVC 2016 analitic'!J38</f>
        <v>0</v>
      </c>
      <c r="S35" s="109">
        <f t="shared" si="3"/>
        <v>0</v>
      </c>
      <c r="T35" s="92">
        <f t="shared" si="4"/>
        <v>0</v>
      </c>
    </row>
    <row r="36" spans="1:20" ht="15" customHeight="1">
      <c r="A36" s="462"/>
      <c r="B36" s="462"/>
      <c r="C36" s="49" t="s">
        <v>39</v>
      </c>
      <c r="D36" s="501" t="s">
        <v>42</v>
      </c>
      <c r="E36" s="501"/>
      <c r="F36" s="53">
        <v>26</v>
      </c>
      <c r="G36" s="59">
        <f>K36</f>
        <v>1</v>
      </c>
      <c r="H36" s="54">
        <v>0</v>
      </c>
      <c r="I36" s="54">
        <v>0</v>
      </c>
      <c r="J36" s="54">
        <v>0</v>
      </c>
      <c r="K36" s="54">
        <v>1</v>
      </c>
      <c r="L36" s="44"/>
      <c r="M36" s="94">
        <v>4</v>
      </c>
      <c r="N36" s="94">
        <v>4</v>
      </c>
      <c r="O36" s="94">
        <v>4</v>
      </c>
      <c r="P36" s="94">
        <v>5</v>
      </c>
      <c r="Q36" s="14">
        <f t="shared" si="2"/>
        <v>17</v>
      </c>
      <c r="R36" s="108">
        <f>'BVC 2016 analitic'!J39</f>
        <v>1</v>
      </c>
      <c r="S36" s="109">
        <f t="shared" si="3"/>
        <v>-16</v>
      </c>
      <c r="T36" s="92">
        <f t="shared" si="4"/>
        <v>0</v>
      </c>
    </row>
    <row r="37" spans="1:20" ht="15" customHeight="1">
      <c r="A37" s="462"/>
      <c r="B37" s="462"/>
      <c r="C37" s="49" t="s">
        <v>40</v>
      </c>
      <c r="D37" s="501" t="s">
        <v>43</v>
      </c>
      <c r="E37" s="501"/>
      <c r="F37" s="53">
        <v>27</v>
      </c>
      <c r="G37" s="59">
        <f>K37</f>
        <v>65</v>
      </c>
      <c r="H37" s="54">
        <v>15</v>
      </c>
      <c r="I37" s="54">
        <v>32</v>
      </c>
      <c r="J37" s="54">
        <v>48</v>
      </c>
      <c r="K37" s="54">
        <v>65</v>
      </c>
      <c r="L37" s="44"/>
      <c r="M37" s="94">
        <f t="shared" si="6"/>
        <v>16.25</v>
      </c>
      <c r="Q37" s="14">
        <f>V37/4</f>
        <v>0</v>
      </c>
      <c r="R37" s="108">
        <f>'BVC 2016 analitic'!J40</f>
        <v>65</v>
      </c>
      <c r="S37" s="109">
        <f t="shared" si="3"/>
        <v>65</v>
      </c>
      <c r="T37" s="92">
        <f t="shared" si="4"/>
        <v>0</v>
      </c>
    </row>
    <row r="38" spans="1:20" ht="15" customHeight="1">
      <c r="A38" s="462"/>
      <c r="B38" s="49">
        <v>3</v>
      </c>
      <c r="C38" s="49"/>
      <c r="D38" s="493" t="s">
        <v>12</v>
      </c>
      <c r="E38" s="495"/>
      <c r="F38" s="50">
        <v>28</v>
      </c>
      <c r="G38" s="59"/>
      <c r="H38" s="59"/>
      <c r="I38" s="59"/>
      <c r="J38" s="59"/>
      <c r="K38" s="59"/>
      <c r="L38" s="44"/>
      <c r="M38" s="94">
        <f t="shared" si="6"/>
        <v>0</v>
      </c>
      <c r="Q38" s="14">
        <f t="shared" si="2"/>
        <v>0</v>
      </c>
      <c r="R38" s="108">
        <f>'BVC 2016 analitic'!J41</f>
        <v>0</v>
      </c>
      <c r="S38" s="109">
        <f t="shared" si="3"/>
        <v>0</v>
      </c>
      <c r="T38" s="92">
        <f t="shared" si="4"/>
        <v>0</v>
      </c>
    </row>
    <row r="39" spans="1:20" ht="15" customHeight="1">
      <c r="A39" s="49" t="s">
        <v>21</v>
      </c>
      <c r="B39" s="493" t="s">
        <v>366</v>
      </c>
      <c r="C39" s="494"/>
      <c r="D39" s="494"/>
      <c r="E39" s="495"/>
      <c r="F39" s="50">
        <v>29</v>
      </c>
      <c r="G39" s="59">
        <f>G40+G147+G155</f>
        <v>4537</v>
      </c>
      <c r="H39" s="59">
        <f>H40+H147+H155</f>
        <v>1347</v>
      </c>
      <c r="I39" s="59">
        <f>I40+I147+I155</f>
        <v>2152</v>
      </c>
      <c r="J39" s="59">
        <f>J40+J147+J155</f>
        <v>3140</v>
      </c>
      <c r="K39" s="59">
        <f>K40+K147+K155</f>
        <v>4537</v>
      </c>
      <c r="L39" s="54"/>
      <c r="M39" s="54">
        <f>M40+M147+M155</f>
        <v>958</v>
      </c>
      <c r="N39" s="54">
        <f>N40+N147+N155</f>
        <v>833</v>
      </c>
      <c r="O39" s="54">
        <f>O40+O147+O155</f>
        <v>844</v>
      </c>
      <c r="P39" s="54">
        <f>P40+P147+P155</f>
        <v>841</v>
      </c>
      <c r="Q39" s="14">
        <f t="shared" si="2"/>
        <v>3476</v>
      </c>
      <c r="R39" s="108">
        <f>'BVC 2016 analitic'!J42</f>
        <v>4537</v>
      </c>
      <c r="S39" s="109">
        <f t="shared" si="3"/>
        <v>1061</v>
      </c>
      <c r="T39" s="92">
        <f t="shared" si="4"/>
        <v>0</v>
      </c>
    </row>
    <row r="40" spans="1:20" ht="15" customHeight="1">
      <c r="A40" s="462"/>
      <c r="B40" s="49">
        <v>1</v>
      </c>
      <c r="C40" s="490" t="s">
        <v>355</v>
      </c>
      <c r="D40" s="490"/>
      <c r="E40" s="490"/>
      <c r="F40" s="50">
        <v>30</v>
      </c>
      <c r="G40" s="59">
        <f>G41+G89+G96+G130</f>
        <v>4522</v>
      </c>
      <c r="H40" s="59">
        <f>H41+H89+H96+H130</f>
        <v>1347</v>
      </c>
      <c r="I40" s="59">
        <f>I41+I89+I96+I130</f>
        <v>2152</v>
      </c>
      <c r="J40" s="59">
        <f>J41+J89+J96+J130</f>
        <v>3140</v>
      </c>
      <c r="K40" s="59">
        <f>K41+K89+K96+K130</f>
        <v>4522</v>
      </c>
      <c r="L40" s="54"/>
      <c r="M40" s="54">
        <f>M41+M89+M96+M130</f>
        <v>954.25</v>
      </c>
      <c r="N40" s="54">
        <f>N41+N89+N96+N130</f>
        <v>833</v>
      </c>
      <c r="O40" s="54">
        <f>O41+O89+O96+O130</f>
        <v>844</v>
      </c>
      <c r="P40" s="54">
        <f>P41+P89+P96+P130</f>
        <v>839</v>
      </c>
      <c r="Q40" s="14">
        <f t="shared" si="2"/>
        <v>3470.25</v>
      </c>
      <c r="R40" s="108">
        <f>'BVC 2016 analitic'!J43</f>
        <v>4522</v>
      </c>
      <c r="S40" s="109">
        <f t="shared" si="3"/>
        <v>1051.75</v>
      </c>
      <c r="T40" s="92">
        <f t="shared" si="4"/>
        <v>0</v>
      </c>
    </row>
    <row r="41" spans="1:20" ht="15" customHeight="1">
      <c r="A41" s="462"/>
      <c r="B41" s="506"/>
      <c r="C41" s="490" t="s">
        <v>308</v>
      </c>
      <c r="D41" s="490"/>
      <c r="E41" s="490"/>
      <c r="F41" s="53">
        <v>31</v>
      </c>
      <c r="G41" s="59">
        <f>G42+G50+G56</f>
        <v>1387</v>
      </c>
      <c r="H41" s="54">
        <f>H42+H50+H56</f>
        <v>421</v>
      </c>
      <c r="I41" s="54">
        <f>I42+I50+I56</f>
        <v>754</v>
      </c>
      <c r="J41" s="54">
        <f>J42+J50+J56</f>
        <v>1038</v>
      </c>
      <c r="K41" s="54">
        <f>K42+K50+K56</f>
        <v>1387</v>
      </c>
      <c r="L41" s="54"/>
      <c r="M41" s="54">
        <f>M42+M50+M56</f>
        <v>268.75</v>
      </c>
      <c r="N41" s="54">
        <f>N42+N50+N56</f>
        <v>248</v>
      </c>
      <c r="O41" s="54">
        <f>O42+O50+O56</f>
        <v>250</v>
      </c>
      <c r="P41" s="54">
        <f>P42+P50+P56</f>
        <v>255</v>
      </c>
      <c r="Q41" s="14">
        <f t="shared" si="2"/>
        <v>1021.75</v>
      </c>
      <c r="R41" s="108">
        <f>'BVC 2016 analitic'!J44</f>
        <v>1387</v>
      </c>
      <c r="S41" s="109">
        <f t="shared" si="3"/>
        <v>365.25</v>
      </c>
      <c r="T41" s="92">
        <f t="shared" si="4"/>
        <v>0</v>
      </c>
    </row>
    <row r="42" spans="1:20" ht="15" customHeight="1">
      <c r="A42" s="462"/>
      <c r="B42" s="507"/>
      <c r="C42" s="49" t="s">
        <v>87</v>
      </c>
      <c r="D42" s="498" t="s">
        <v>309</v>
      </c>
      <c r="E42" s="499"/>
      <c r="F42" s="53">
        <v>32</v>
      </c>
      <c r="G42" s="59">
        <f>G43+G44+G47+G48+G49</f>
        <v>861</v>
      </c>
      <c r="H42" s="54">
        <f aca="true" t="shared" si="11" ref="H42:P42">H43+H44+H47+H48+H49</f>
        <v>280</v>
      </c>
      <c r="I42" s="54">
        <f t="shared" si="11"/>
        <v>495</v>
      </c>
      <c r="J42" s="54">
        <f t="shared" si="11"/>
        <v>640</v>
      </c>
      <c r="K42" s="54">
        <f t="shared" si="11"/>
        <v>861</v>
      </c>
      <c r="L42" s="54"/>
      <c r="M42" s="54">
        <f t="shared" si="11"/>
        <v>48.25</v>
      </c>
      <c r="N42" s="54">
        <f t="shared" si="11"/>
        <v>46</v>
      </c>
      <c r="O42" s="54">
        <f t="shared" si="11"/>
        <v>46</v>
      </c>
      <c r="P42" s="54">
        <f t="shared" si="11"/>
        <v>43</v>
      </c>
      <c r="Q42" s="14">
        <f t="shared" si="2"/>
        <v>183.25</v>
      </c>
      <c r="R42" s="108">
        <f>'BVC 2016 analitic'!J45</f>
        <v>861</v>
      </c>
      <c r="S42" s="109">
        <f t="shared" si="3"/>
        <v>677.75</v>
      </c>
      <c r="T42" s="92">
        <f t="shared" si="4"/>
        <v>0</v>
      </c>
    </row>
    <row r="43" spans="1:20" ht="15" customHeight="1">
      <c r="A43" s="462"/>
      <c r="B43" s="507"/>
      <c r="C43" s="49" t="s">
        <v>34</v>
      </c>
      <c r="D43" s="498" t="s">
        <v>88</v>
      </c>
      <c r="E43" s="499"/>
      <c r="F43" s="53">
        <v>33</v>
      </c>
      <c r="G43" s="59"/>
      <c r="H43" s="54"/>
      <c r="I43" s="54"/>
      <c r="J43" s="54"/>
      <c r="K43" s="54"/>
      <c r="L43" s="44"/>
      <c r="M43" s="94">
        <f t="shared" si="6"/>
        <v>0</v>
      </c>
      <c r="Q43" s="14">
        <f t="shared" si="2"/>
        <v>0</v>
      </c>
      <c r="R43" s="108">
        <f>'BVC 2016 analitic'!J46</f>
        <v>0</v>
      </c>
      <c r="S43" s="109">
        <f t="shared" si="3"/>
        <v>0</v>
      </c>
      <c r="T43" s="92">
        <f t="shared" si="4"/>
        <v>0</v>
      </c>
    </row>
    <row r="44" spans="1:20" ht="15" customHeight="1">
      <c r="A44" s="462"/>
      <c r="B44" s="507"/>
      <c r="C44" s="49" t="s">
        <v>35</v>
      </c>
      <c r="D44" s="498" t="s">
        <v>260</v>
      </c>
      <c r="E44" s="499"/>
      <c r="F44" s="53">
        <v>34</v>
      </c>
      <c r="G44" s="59">
        <f aca="true" t="shared" si="12" ref="G44:G49">K44</f>
        <v>120</v>
      </c>
      <c r="H44" s="54">
        <v>30</v>
      </c>
      <c r="I44" s="54">
        <v>60</v>
      </c>
      <c r="J44" s="54">
        <v>90</v>
      </c>
      <c r="K44" s="54">
        <v>120</v>
      </c>
      <c r="L44" s="44"/>
      <c r="M44" s="94">
        <v>20</v>
      </c>
      <c r="N44" s="94">
        <v>30</v>
      </c>
      <c r="O44" s="94">
        <v>30</v>
      </c>
      <c r="P44" s="94">
        <v>20</v>
      </c>
      <c r="Q44" s="14">
        <f t="shared" si="2"/>
        <v>100</v>
      </c>
      <c r="R44" s="108">
        <f>'BVC 2016 analitic'!J47</f>
        <v>120</v>
      </c>
      <c r="S44" s="109">
        <f t="shared" si="3"/>
        <v>20</v>
      </c>
      <c r="T44" s="92">
        <f t="shared" si="4"/>
        <v>0</v>
      </c>
    </row>
    <row r="45" spans="1:20" ht="13.5" customHeight="1">
      <c r="A45" s="462"/>
      <c r="B45" s="507"/>
      <c r="C45" s="49"/>
      <c r="D45" s="107" t="s">
        <v>89</v>
      </c>
      <c r="E45" s="107" t="s">
        <v>90</v>
      </c>
      <c r="F45" s="53">
        <v>35</v>
      </c>
      <c r="G45" s="59">
        <f t="shared" si="12"/>
        <v>6</v>
      </c>
      <c r="H45" s="54">
        <v>2</v>
      </c>
      <c r="I45" s="54">
        <v>4</v>
      </c>
      <c r="J45" s="54">
        <v>5</v>
      </c>
      <c r="K45" s="54">
        <v>6</v>
      </c>
      <c r="L45" s="44"/>
      <c r="M45" s="94">
        <v>4</v>
      </c>
      <c r="N45" s="94">
        <v>5</v>
      </c>
      <c r="O45" s="94">
        <v>5</v>
      </c>
      <c r="P45" s="94">
        <v>4</v>
      </c>
      <c r="Q45" s="14">
        <f t="shared" si="2"/>
        <v>18</v>
      </c>
      <c r="R45" s="108">
        <f>'BVC 2016 analitic'!J48</f>
        <v>6</v>
      </c>
      <c r="S45" s="109">
        <f t="shared" si="3"/>
        <v>-12</v>
      </c>
      <c r="T45" s="92">
        <f t="shared" si="4"/>
        <v>0</v>
      </c>
    </row>
    <row r="46" spans="1:20" ht="15.75" customHeight="1">
      <c r="A46" s="462"/>
      <c r="B46" s="507"/>
      <c r="C46" s="49"/>
      <c r="D46" s="107" t="s">
        <v>91</v>
      </c>
      <c r="E46" s="107" t="s">
        <v>92</v>
      </c>
      <c r="F46" s="53">
        <v>36</v>
      </c>
      <c r="G46" s="59">
        <f t="shared" si="12"/>
        <v>23</v>
      </c>
      <c r="H46" s="54">
        <v>6</v>
      </c>
      <c r="I46" s="54">
        <v>12</v>
      </c>
      <c r="J46" s="54">
        <v>18</v>
      </c>
      <c r="K46" s="54">
        <v>23</v>
      </c>
      <c r="L46" s="44"/>
      <c r="M46" s="94">
        <v>8</v>
      </c>
      <c r="N46" s="94">
        <v>8</v>
      </c>
      <c r="O46" s="94">
        <v>8</v>
      </c>
      <c r="P46" s="94">
        <v>9</v>
      </c>
      <c r="Q46" s="14">
        <f t="shared" si="2"/>
        <v>33</v>
      </c>
      <c r="R46" s="108">
        <f>'BVC 2016 analitic'!J49</f>
        <v>23</v>
      </c>
      <c r="S46" s="109">
        <f t="shared" si="3"/>
        <v>-10</v>
      </c>
      <c r="T46" s="92">
        <f t="shared" si="4"/>
        <v>0</v>
      </c>
    </row>
    <row r="47" spans="1:20" ht="15.75" customHeight="1">
      <c r="A47" s="462"/>
      <c r="B47" s="507"/>
      <c r="C47" s="49" t="s">
        <v>37</v>
      </c>
      <c r="D47" s="490" t="s">
        <v>151</v>
      </c>
      <c r="E47" s="490"/>
      <c r="F47" s="53">
        <v>37</v>
      </c>
      <c r="G47" s="59">
        <f t="shared" si="12"/>
        <v>141</v>
      </c>
      <c r="H47" s="54">
        <v>90</v>
      </c>
      <c r="I47" s="54">
        <v>120</v>
      </c>
      <c r="J47" s="54">
        <v>130</v>
      </c>
      <c r="K47" s="54">
        <v>141</v>
      </c>
      <c r="L47" s="44"/>
      <c r="M47" s="94">
        <v>10</v>
      </c>
      <c r="N47" s="94">
        <v>5</v>
      </c>
      <c r="O47" s="94">
        <v>5</v>
      </c>
      <c r="P47" s="94">
        <v>10</v>
      </c>
      <c r="Q47" s="14">
        <f t="shared" si="2"/>
        <v>30</v>
      </c>
      <c r="R47" s="108">
        <f>'BVC 2016 analitic'!J50</f>
        <v>141</v>
      </c>
      <c r="S47" s="109">
        <f t="shared" si="3"/>
        <v>111</v>
      </c>
      <c r="T47" s="92">
        <f t="shared" si="4"/>
        <v>0</v>
      </c>
    </row>
    <row r="48" spans="1:20" ht="15" customHeight="1">
      <c r="A48" s="462"/>
      <c r="B48" s="507"/>
      <c r="C48" s="49" t="s">
        <v>39</v>
      </c>
      <c r="D48" s="490" t="s">
        <v>152</v>
      </c>
      <c r="E48" s="490"/>
      <c r="F48" s="53">
        <v>38</v>
      </c>
      <c r="G48" s="59">
        <f t="shared" si="12"/>
        <v>575</v>
      </c>
      <c r="H48" s="54">
        <v>150</v>
      </c>
      <c r="I48" s="54">
        <v>300</v>
      </c>
      <c r="J48" s="54">
        <v>400</v>
      </c>
      <c r="K48" s="54">
        <v>575</v>
      </c>
      <c r="L48" s="44"/>
      <c r="M48" s="94">
        <v>12</v>
      </c>
      <c r="N48" s="94">
        <v>11</v>
      </c>
      <c r="O48" s="94">
        <v>11</v>
      </c>
      <c r="P48" s="94">
        <v>13</v>
      </c>
      <c r="Q48" s="14">
        <f t="shared" si="2"/>
        <v>47</v>
      </c>
      <c r="R48" s="108">
        <f>'BVC 2016 analitic'!J51</f>
        <v>575</v>
      </c>
      <c r="S48" s="109">
        <f t="shared" si="3"/>
        <v>528</v>
      </c>
      <c r="T48" s="92">
        <f t="shared" si="4"/>
        <v>0</v>
      </c>
    </row>
    <row r="49" spans="1:20" ht="15" customHeight="1">
      <c r="A49" s="462"/>
      <c r="B49" s="507"/>
      <c r="C49" s="49" t="s">
        <v>40</v>
      </c>
      <c r="D49" s="490" t="s">
        <v>514</v>
      </c>
      <c r="E49" s="490"/>
      <c r="F49" s="53">
        <v>39</v>
      </c>
      <c r="G49" s="59">
        <f t="shared" si="12"/>
        <v>25</v>
      </c>
      <c r="H49" s="54">
        <v>10</v>
      </c>
      <c r="I49" s="54">
        <v>15</v>
      </c>
      <c r="J49" s="54">
        <v>20</v>
      </c>
      <c r="K49" s="54">
        <v>25</v>
      </c>
      <c r="L49" s="44"/>
      <c r="M49" s="94">
        <f t="shared" si="6"/>
        <v>6.25</v>
      </c>
      <c r="Q49" s="14">
        <f t="shared" si="2"/>
        <v>6.25</v>
      </c>
      <c r="R49" s="108">
        <f>'BVC 2016 analitic'!J52</f>
        <v>25</v>
      </c>
      <c r="S49" s="109">
        <f t="shared" si="3"/>
        <v>18.75</v>
      </c>
      <c r="T49" s="92">
        <f t="shared" si="4"/>
        <v>0</v>
      </c>
    </row>
    <row r="50" spans="1:20" ht="30" customHeight="1">
      <c r="A50" s="462"/>
      <c r="B50" s="507"/>
      <c r="C50" s="49" t="s">
        <v>93</v>
      </c>
      <c r="D50" s="493" t="s">
        <v>310</v>
      </c>
      <c r="E50" s="495"/>
      <c r="F50" s="53">
        <v>40</v>
      </c>
      <c r="G50" s="59">
        <f>G51+G52+G55</f>
        <v>58</v>
      </c>
      <c r="H50" s="54">
        <f>H51+H52+H55</f>
        <v>17</v>
      </c>
      <c r="I50" s="54">
        <f>I51+I52+I55</f>
        <v>29</v>
      </c>
      <c r="J50" s="54">
        <f>J51+J52+J55</f>
        <v>46</v>
      </c>
      <c r="K50" s="54">
        <f>K51+K52+K55</f>
        <v>58</v>
      </c>
      <c r="L50" s="54"/>
      <c r="M50" s="54">
        <f>M51+M52+M55</f>
        <v>151</v>
      </c>
      <c r="N50" s="54">
        <f>N51+N52+N55</f>
        <v>136</v>
      </c>
      <c r="O50" s="54">
        <f>O51+O52+O55</f>
        <v>137</v>
      </c>
      <c r="P50" s="54">
        <f>P51+P52+P55</f>
        <v>148</v>
      </c>
      <c r="Q50" s="14">
        <f t="shared" si="2"/>
        <v>572</v>
      </c>
      <c r="R50" s="108">
        <f>'BVC 2016 analitic'!J53</f>
        <v>58</v>
      </c>
      <c r="S50" s="109">
        <f t="shared" si="3"/>
        <v>-514</v>
      </c>
      <c r="T50" s="92">
        <f t="shared" si="4"/>
        <v>0</v>
      </c>
    </row>
    <row r="51" spans="1:20" ht="18" customHeight="1">
      <c r="A51" s="462"/>
      <c r="B51" s="507"/>
      <c r="C51" s="49" t="s">
        <v>34</v>
      </c>
      <c r="D51" s="501" t="s">
        <v>94</v>
      </c>
      <c r="E51" s="501"/>
      <c r="F51" s="53">
        <v>41</v>
      </c>
      <c r="G51" s="59">
        <f>K51</f>
        <v>30</v>
      </c>
      <c r="H51" s="54">
        <v>10</v>
      </c>
      <c r="I51" s="54">
        <v>15</v>
      </c>
      <c r="J51" s="54">
        <v>25</v>
      </c>
      <c r="K51" s="54">
        <v>30</v>
      </c>
      <c r="L51" s="44"/>
      <c r="M51" s="94">
        <v>110</v>
      </c>
      <c r="N51" s="94">
        <v>100</v>
      </c>
      <c r="O51" s="94">
        <v>100</v>
      </c>
      <c r="P51" s="94">
        <v>110</v>
      </c>
      <c r="Q51" s="14">
        <f t="shared" si="2"/>
        <v>420</v>
      </c>
      <c r="R51" s="108">
        <f>'BVC 2016 analitic'!J54</f>
        <v>30</v>
      </c>
      <c r="S51" s="109">
        <f t="shared" si="3"/>
        <v>-390</v>
      </c>
      <c r="T51" s="92">
        <f t="shared" si="4"/>
        <v>0</v>
      </c>
    </row>
    <row r="52" spans="1:20" ht="22.5" customHeight="1">
      <c r="A52" s="462"/>
      <c r="B52" s="507"/>
      <c r="C52" s="49" t="s">
        <v>95</v>
      </c>
      <c r="D52" s="493" t="s">
        <v>311</v>
      </c>
      <c r="E52" s="495"/>
      <c r="F52" s="53">
        <v>42</v>
      </c>
      <c r="G52" s="59">
        <f>G53+G54</f>
        <v>20</v>
      </c>
      <c r="H52" s="54">
        <f>H53+H54</f>
        <v>5</v>
      </c>
      <c r="I52" s="54">
        <f>I53+I54</f>
        <v>10</v>
      </c>
      <c r="J52" s="54">
        <f>J53+J54</f>
        <v>15</v>
      </c>
      <c r="K52" s="54">
        <f>K53+K54</f>
        <v>20</v>
      </c>
      <c r="L52" s="44"/>
      <c r="M52" s="94">
        <f t="shared" si="6"/>
        <v>5</v>
      </c>
      <c r="Q52" s="14">
        <f t="shared" si="2"/>
        <v>5</v>
      </c>
      <c r="R52" s="108">
        <f>'BVC 2016 analitic'!J55</f>
        <v>20</v>
      </c>
      <c r="S52" s="109">
        <f t="shared" si="3"/>
        <v>15</v>
      </c>
      <c r="T52" s="92">
        <f t="shared" si="4"/>
        <v>0</v>
      </c>
    </row>
    <row r="53" spans="1:20" ht="27.75" customHeight="1">
      <c r="A53" s="462"/>
      <c r="B53" s="507"/>
      <c r="C53" s="49"/>
      <c r="D53" s="112" t="s">
        <v>89</v>
      </c>
      <c r="E53" s="112" t="s">
        <v>96</v>
      </c>
      <c r="F53" s="53">
        <v>43</v>
      </c>
      <c r="G53" s="59"/>
      <c r="H53" s="54"/>
      <c r="I53" s="54"/>
      <c r="J53" s="54"/>
      <c r="K53" s="54"/>
      <c r="L53" s="44"/>
      <c r="M53" s="94">
        <f t="shared" si="6"/>
        <v>0</v>
      </c>
      <c r="Q53" s="14">
        <f t="shared" si="2"/>
        <v>0</v>
      </c>
      <c r="R53" s="108">
        <f>'BVC 2016 analitic'!J56</f>
        <v>0</v>
      </c>
      <c r="S53" s="109">
        <f t="shared" si="3"/>
        <v>0</v>
      </c>
      <c r="T53" s="92">
        <f t="shared" si="4"/>
        <v>0</v>
      </c>
    </row>
    <row r="54" spans="1:20" ht="15">
      <c r="A54" s="462"/>
      <c r="B54" s="507"/>
      <c r="C54" s="49"/>
      <c r="D54" s="112" t="s">
        <v>91</v>
      </c>
      <c r="E54" s="112" t="s">
        <v>97</v>
      </c>
      <c r="F54" s="53">
        <v>44</v>
      </c>
      <c r="G54" s="59">
        <f>K54</f>
        <v>20</v>
      </c>
      <c r="H54" s="54">
        <v>5</v>
      </c>
      <c r="I54" s="54">
        <v>10</v>
      </c>
      <c r="J54" s="54">
        <v>15</v>
      </c>
      <c r="K54" s="54">
        <v>20</v>
      </c>
      <c r="L54" s="44"/>
      <c r="M54" s="94">
        <f t="shared" si="6"/>
        <v>5</v>
      </c>
      <c r="Q54" s="14">
        <f t="shared" si="2"/>
        <v>5</v>
      </c>
      <c r="R54" s="108">
        <f>'BVC 2016 analitic'!J57</f>
        <v>20</v>
      </c>
      <c r="S54" s="109">
        <f t="shared" si="3"/>
        <v>15</v>
      </c>
      <c r="T54" s="92">
        <f t="shared" si="4"/>
        <v>0</v>
      </c>
    </row>
    <row r="55" spans="1:20" ht="18" customHeight="1">
      <c r="A55" s="462"/>
      <c r="B55" s="507"/>
      <c r="C55" s="49" t="s">
        <v>37</v>
      </c>
      <c r="D55" s="501" t="s">
        <v>98</v>
      </c>
      <c r="E55" s="501"/>
      <c r="F55" s="53">
        <v>45</v>
      </c>
      <c r="G55" s="59">
        <f>K55</f>
        <v>8</v>
      </c>
      <c r="H55" s="54">
        <v>2</v>
      </c>
      <c r="I55" s="54">
        <v>4</v>
      </c>
      <c r="J55" s="54">
        <v>6</v>
      </c>
      <c r="K55" s="54">
        <v>8</v>
      </c>
      <c r="L55" s="44"/>
      <c r="M55" s="94">
        <v>36</v>
      </c>
      <c r="N55" s="94">
        <v>36</v>
      </c>
      <c r="O55" s="94">
        <v>37</v>
      </c>
      <c r="P55" s="94">
        <v>38</v>
      </c>
      <c r="Q55" s="14">
        <f t="shared" si="2"/>
        <v>147</v>
      </c>
      <c r="R55" s="108">
        <f>'BVC 2016 analitic'!J58</f>
        <v>8</v>
      </c>
      <c r="S55" s="109">
        <f t="shared" si="3"/>
        <v>-139</v>
      </c>
      <c r="T55" s="92">
        <f t="shared" si="4"/>
        <v>0</v>
      </c>
    </row>
    <row r="56" spans="1:20" ht="40.5" customHeight="1">
      <c r="A56" s="462"/>
      <c r="B56" s="507"/>
      <c r="C56" s="49" t="s">
        <v>153</v>
      </c>
      <c r="D56" s="501" t="s">
        <v>321</v>
      </c>
      <c r="E56" s="501"/>
      <c r="F56" s="53">
        <v>46</v>
      </c>
      <c r="G56" s="59">
        <f>G57+G58+G60+G67+G72+G73+G77+G78+G79+G88</f>
        <v>468</v>
      </c>
      <c r="H56" s="54">
        <f>H57+H58+H60+H67+H72+H73+H77+H78+H79+H88</f>
        <v>124</v>
      </c>
      <c r="I56" s="54">
        <f>I57+I58+I60+I67+I72+I73+I77+I78+I79+I88</f>
        <v>230</v>
      </c>
      <c r="J56" s="54">
        <f>J57+J58+J60+J67+J72+J73+J77+J78+J79+J88</f>
        <v>352</v>
      </c>
      <c r="K56" s="54">
        <f>K57+K58+K60+K67+K72+K73+K77+K78+K79+K88</f>
        <v>468</v>
      </c>
      <c r="L56" s="54"/>
      <c r="M56" s="54">
        <f>M57+M58+M60+M67+M72+M73+M77+M78+M79+M88</f>
        <v>69.5</v>
      </c>
      <c r="N56" s="54">
        <f>N57+N58+N60+N67+N72+N73+N77+N78+N79+N88</f>
        <v>66</v>
      </c>
      <c r="O56" s="54">
        <f>O57+O58+O60+O67+O72+O73+O77+O78+O79+O88</f>
        <v>67</v>
      </c>
      <c r="P56" s="54">
        <f>P57+P58+P60+P67+P72+P73+P77+P78+P79+P88</f>
        <v>64</v>
      </c>
      <c r="Q56" s="14">
        <f t="shared" si="2"/>
        <v>266.5</v>
      </c>
      <c r="R56" s="108">
        <f>'BVC 2016 analitic'!J59</f>
        <v>468</v>
      </c>
      <c r="S56" s="109">
        <f t="shared" si="3"/>
        <v>201.5</v>
      </c>
      <c r="T56" s="92">
        <f t="shared" si="4"/>
        <v>0</v>
      </c>
    </row>
    <row r="57" spans="1:20" ht="15" customHeight="1">
      <c r="A57" s="462"/>
      <c r="B57" s="507"/>
      <c r="C57" s="49" t="s">
        <v>34</v>
      </c>
      <c r="D57" s="501" t="s">
        <v>154</v>
      </c>
      <c r="E57" s="501"/>
      <c r="F57" s="53">
        <v>47</v>
      </c>
      <c r="G57" s="59"/>
      <c r="H57" s="54"/>
      <c r="I57" s="54"/>
      <c r="J57" s="54"/>
      <c r="K57" s="54"/>
      <c r="L57" s="44"/>
      <c r="M57" s="94">
        <f t="shared" si="6"/>
        <v>0</v>
      </c>
      <c r="Q57" s="14">
        <f t="shared" si="2"/>
        <v>0</v>
      </c>
      <c r="R57" s="108">
        <f>'BVC 2016 analitic'!J60</f>
        <v>0</v>
      </c>
      <c r="S57" s="109">
        <f t="shared" si="3"/>
        <v>0</v>
      </c>
      <c r="T57" s="92">
        <f t="shared" si="4"/>
        <v>0</v>
      </c>
    </row>
    <row r="58" spans="1:20" ht="15" customHeight="1">
      <c r="A58" s="462"/>
      <c r="B58" s="507"/>
      <c r="C58" s="49" t="s">
        <v>35</v>
      </c>
      <c r="D58" s="501" t="s">
        <v>155</v>
      </c>
      <c r="E58" s="501"/>
      <c r="F58" s="53">
        <v>48</v>
      </c>
      <c r="G58" s="59">
        <f>K58</f>
        <v>10</v>
      </c>
      <c r="H58" s="54">
        <v>3</v>
      </c>
      <c r="I58" s="54">
        <v>5</v>
      </c>
      <c r="J58" s="54">
        <v>8</v>
      </c>
      <c r="K58" s="54">
        <v>10</v>
      </c>
      <c r="L58" s="44"/>
      <c r="M58" s="94">
        <v>4</v>
      </c>
      <c r="N58" s="94">
        <v>4</v>
      </c>
      <c r="O58" s="94">
        <v>3</v>
      </c>
      <c r="P58" s="94">
        <v>3</v>
      </c>
      <c r="Q58" s="14">
        <f t="shared" si="2"/>
        <v>14</v>
      </c>
      <c r="R58" s="108">
        <f>'BVC 2016 analitic'!J61</f>
        <v>10</v>
      </c>
      <c r="S58" s="109">
        <f t="shared" si="3"/>
        <v>-4</v>
      </c>
      <c r="T58" s="92">
        <f t="shared" si="4"/>
        <v>0</v>
      </c>
    </row>
    <row r="59" spans="1:20" ht="21" customHeight="1">
      <c r="A59" s="462"/>
      <c r="B59" s="507"/>
      <c r="C59" s="49"/>
      <c r="D59" s="113" t="s">
        <v>89</v>
      </c>
      <c r="E59" s="113" t="s">
        <v>515</v>
      </c>
      <c r="F59" s="53">
        <v>49</v>
      </c>
      <c r="G59" s="59">
        <v>10</v>
      </c>
      <c r="H59" s="54">
        <v>2</v>
      </c>
      <c r="I59" s="54">
        <v>5</v>
      </c>
      <c r="J59" s="54">
        <v>8</v>
      </c>
      <c r="K59" s="54">
        <v>10</v>
      </c>
      <c r="L59" s="44"/>
      <c r="M59" s="94">
        <f t="shared" si="6"/>
        <v>2.5</v>
      </c>
      <c r="Q59" s="14">
        <f t="shared" si="2"/>
        <v>2.5</v>
      </c>
      <c r="R59" s="108">
        <f>'BVC 2016 analitic'!J62</f>
        <v>10</v>
      </c>
      <c r="S59" s="109">
        <f t="shared" si="3"/>
        <v>7.5</v>
      </c>
      <c r="T59" s="92">
        <f t="shared" si="4"/>
        <v>0</v>
      </c>
    </row>
    <row r="60" spans="1:20" ht="29.25" customHeight="1">
      <c r="A60" s="462"/>
      <c r="B60" s="507"/>
      <c r="C60" s="49" t="s">
        <v>37</v>
      </c>
      <c r="D60" s="493" t="s">
        <v>312</v>
      </c>
      <c r="E60" s="495"/>
      <c r="F60" s="53">
        <v>50</v>
      </c>
      <c r="G60" s="59">
        <f>G61+G63</f>
        <v>9</v>
      </c>
      <c r="H60" s="54">
        <f>H61+H63</f>
        <v>3</v>
      </c>
      <c r="I60" s="54">
        <f>I61+I63</f>
        <v>4</v>
      </c>
      <c r="J60" s="54">
        <f>J61+J63</f>
        <v>6</v>
      </c>
      <c r="K60" s="54">
        <f>K61+K63</f>
        <v>9</v>
      </c>
      <c r="L60" s="54"/>
      <c r="M60" s="54">
        <f>M61+M63</f>
        <v>7</v>
      </c>
      <c r="N60" s="54">
        <f>N61+N63</f>
        <v>7</v>
      </c>
      <c r="O60" s="54">
        <f>O61+O63</f>
        <v>7</v>
      </c>
      <c r="P60" s="54">
        <f>P61+P63</f>
        <v>8</v>
      </c>
      <c r="Q60" s="14">
        <f t="shared" si="2"/>
        <v>29</v>
      </c>
      <c r="R60" s="108">
        <f>'BVC 2016 analitic'!J63</f>
        <v>9</v>
      </c>
      <c r="S60" s="109">
        <f t="shared" si="3"/>
        <v>-20</v>
      </c>
      <c r="T60" s="92">
        <f t="shared" si="4"/>
        <v>0</v>
      </c>
    </row>
    <row r="61" spans="1:20" ht="15">
      <c r="A61" s="462"/>
      <c r="B61" s="507"/>
      <c r="C61" s="49"/>
      <c r="D61" s="113" t="s">
        <v>146</v>
      </c>
      <c r="E61" s="113" t="s">
        <v>180</v>
      </c>
      <c r="F61" s="53">
        <v>51</v>
      </c>
      <c r="G61" s="59">
        <f>K61</f>
        <v>1</v>
      </c>
      <c r="H61" s="54">
        <v>1</v>
      </c>
      <c r="I61" s="54"/>
      <c r="J61" s="54"/>
      <c r="K61" s="54">
        <v>1</v>
      </c>
      <c r="L61" s="44"/>
      <c r="M61" s="94">
        <v>2</v>
      </c>
      <c r="N61" s="94">
        <v>2</v>
      </c>
      <c r="O61" s="94">
        <v>2</v>
      </c>
      <c r="P61" s="94">
        <v>3</v>
      </c>
      <c r="Q61" s="14">
        <f t="shared" si="2"/>
        <v>9</v>
      </c>
      <c r="R61" s="108">
        <f>'BVC 2016 analitic'!J64</f>
        <v>1</v>
      </c>
      <c r="S61" s="109">
        <f t="shared" si="3"/>
        <v>-8</v>
      </c>
      <c r="T61" s="92">
        <f t="shared" si="4"/>
        <v>0</v>
      </c>
    </row>
    <row r="62" spans="1:20" ht="15" customHeight="1">
      <c r="A62" s="462"/>
      <c r="B62" s="507"/>
      <c r="C62" s="49"/>
      <c r="D62" s="113"/>
      <c r="E62" s="114" t="s">
        <v>280</v>
      </c>
      <c r="F62" s="53">
        <v>52</v>
      </c>
      <c r="G62" s="59"/>
      <c r="H62" s="54"/>
      <c r="I62" s="54"/>
      <c r="J62" s="54"/>
      <c r="K62" s="54"/>
      <c r="L62" s="44"/>
      <c r="M62" s="94">
        <f t="shared" si="6"/>
        <v>0</v>
      </c>
      <c r="Q62" s="14">
        <f t="shared" si="2"/>
        <v>0</v>
      </c>
      <c r="R62" s="108">
        <f>'BVC 2016 analitic'!J65</f>
        <v>0</v>
      </c>
      <c r="S62" s="109">
        <f t="shared" si="3"/>
        <v>0</v>
      </c>
      <c r="T62" s="92">
        <f t="shared" si="4"/>
        <v>0</v>
      </c>
    </row>
    <row r="63" spans="1:20" ht="15">
      <c r="A63" s="462"/>
      <c r="B63" s="507"/>
      <c r="C63" s="49"/>
      <c r="D63" s="113" t="s">
        <v>156</v>
      </c>
      <c r="E63" s="113" t="s">
        <v>181</v>
      </c>
      <c r="F63" s="53">
        <v>53</v>
      </c>
      <c r="G63" s="59">
        <f>K63</f>
        <v>8</v>
      </c>
      <c r="H63" s="54">
        <v>2</v>
      </c>
      <c r="I63" s="54">
        <v>4</v>
      </c>
      <c r="J63" s="54">
        <v>6</v>
      </c>
      <c r="K63" s="54">
        <v>8</v>
      </c>
      <c r="L63" s="44"/>
      <c r="M63" s="94">
        <v>5</v>
      </c>
      <c r="N63" s="94">
        <v>5</v>
      </c>
      <c r="O63" s="94">
        <v>5</v>
      </c>
      <c r="P63" s="94">
        <v>5</v>
      </c>
      <c r="Q63" s="14">
        <f t="shared" si="2"/>
        <v>20</v>
      </c>
      <c r="R63" s="108">
        <f>'BVC 2016 analitic'!J66</f>
        <v>8</v>
      </c>
      <c r="S63" s="109">
        <f t="shared" si="3"/>
        <v>-12</v>
      </c>
      <c r="T63" s="92">
        <f t="shared" si="4"/>
        <v>0</v>
      </c>
    </row>
    <row r="64" spans="1:20" ht="42.75">
      <c r="A64" s="462"/>
      <c r="B64" s="507"/>
      <c r="C64" s="49"/>
      <c r="D64" s="113"/>
      <c r="E64" s="114" t="s">
        <v>278</v>
      </c>
      <c r="F64" s="53">
        <v>54</v>
      </c>
      <c r="G64" s="59"/>
      <c r="H64" s="54"/>
      <c r="I64" s="54"/>
      <c r="J64" s="54"/>
      <c r="K64" s="54"/>
      <c r="L64" s="44"/>
      <c r="M64" s="94">
        <f t="shared" si="6"/>
        <v>0</v>
      </c>
      <c r="Q64" s="14">
        <f t="shared" si="2"/>
        <v>0</v>
      </c>
      <c r="R64" s="108">
        <f>'BVC 2016 analitic'!J67</f>
        <v>0</v>
      </c>
      <c r="S64" s="109">
        <f t="shared" si="3"/>
        <v>0</v>
      </c>
      <c r="T64" s="92">
        <f t="shared" si="4"/>
        <v>0</v>
      </c>
    </row>
    <row r="65" spans="1:20" ht="57.75" customHeight="1">
      <c r="A65" s="462"/>
      <c r="B65" s="507"/>
      <c r="C65" s="49"/>
      <c r="D65" s="113"/>
      <c r="E65" s="114" t="s">
        <v>279</v>
      </c>
      <c r="F65" s="53">
        <v>55</v>
      </c>
      <c r="G65" s="59"/>
      <c r="H65" s="54"/>
      <c r="I65" s="54"/>
      <c r="J65" s="54"/>
      <c r="K65" s="54"/>
      <c r="L65" s="44"/>
      <c r="M65" s="94">
        <f t="shared" si="6"/>
        <v>0</v>
      </c>
      <c r="Q65" s="14">
        <f t="shared" si="2"/>
        <v>0</v>
      </c>
      <c r="R65" s="108">
        <f>'BVC 2016 analitic'!J68</f>
        <v>0</v>
      </c>
      <c r="S65" s="109">
        <f t="shared" si="3"/>
        <v>0</v>
      </c>
      <c r="T65" s="92">
        <f t="shared" si="4"/>
        <v>0</v>
      </c>
    </row>
    <row r="66" spans="1:20" ht="15">
      <c r="A66" s="462"/>
      <c r="B66" s="507"/>
      <c r="C66" s="49"/>
      <c r="D66" s="113"/>
      <c r="E66" s="114" t="s">
        <v>261</v>
      </c>
      <c r="F66" s="53">
        <v>56</v>
      </c>
      <c r="G66" s="59"/>
      <c r="H66" s="54"/>
      <c r="I66" s="54"/>
      <c r="J66" s="54"/>
      <c r="K66" s="54"/>
      <c r="L66" s="44"/>
      <c r="M66" s="94">
        <f t="shared" si="6"/>
        <v>0</v>
      </c>
      <c r="Q66" s="14">
        <f t="shared" si="2"/>
        <v>0</v>
      </c>
      <c r="R66" s="108">
        <f>'BVC 2016 analitic'!J69</f>
        <v>0</v>
      </c>
      <c r="S66" s="109">
        <f t="shared" si="3"/>
        <v>0</v>
      </c>
      <c r="T66" s="92">
        <f t="shared" si="4"/>
        <v>0</v>
      </c>
    </row>
    <row r="67" spans="1:20" ht="30" customHeight="1">
      <c r="A67" s="462"/>
      <c r="B67" s="507"/>
      <c r="C67" s="49" t="s">
        <v>39</v>
      </c>
      <c r="D67" s="490" t="s">
        <v>313</v>
      </c>
      <c r="E67" s="505"/>
      <c r="F67" s="53">
        <v>57</v>
      </c>
      <c r="G67" s="59">
        <f>G68+G69+G70+G71</f>
        <v>4</v>
      </c>
      <c r="H67" s="54">
        <f>H68+H69+H70+H71</f>
        <v>3</v>
      </c>
      <c r="I67" s="54">
        <f>I68+I69+I70+I71</f>
        <v>0</v>
      </c>
      <c r="J67" s="54">
        <f>J68+J69+J70+J71</f>
        <v>0</v>
      </c>
      <c r="K67" s="54">
        <f>K68+K69+K70+K71</f>
        <v>4</v>
      </c>
      <c r="L67" s="54"/>
      <c r="M67" s="54">
        <f>M68+M69+M70+M71</f>
        <v>3</v>
      </c>
      <c r="N67" s="54">
        <f>N68+N69+N70+N71</f>
        <v>3</v>
      </c>
      <c r="O67" s="54">
        <f>O68+O69+O70+O71</f>
        <v>3</v>
      </c>
      <c r="P67" s="54">
        <f>P68+P69+P70+P71</f>
        <v>3</v>
      </c>
      <c r="Q67" s="14">
        <f t="shared" si="2"/>
        <v>12</v>
      </c>
      <c r="R67" s="108">
        <f>'BVC 2016 analitic'!J70</f>
        <v>4</v>
      </c>
      <c r="S67" s="109">
        <f t="shared" si="3"/>
        <v>-8</v>
      </c>
      <c r="T67" s="92">
        <f t="shared" si="4"/>
        <v>0</v>
      </c>
    </row>
    <row r="68" spans="1:20" ht="15" customHeight="1">
      <c r="A68" s="462"/>
      <c r="B68" s="507"/>
      <c r="C68" s="49"/>
      <c r="D68" s="107" t="s">
        <v>262</v>
      </c>
      <c r="E68" s="115" t="s">
        <v>113</v>
      </c>
      <c r="F68" s="53">
        <v>58</v>
      </c>
      <c r="G68" s="59"/>
      <c r="H68" s="54"/>
      <c r="I68" s="54"/>
      <c r="J68" s="54"/>
      <c r="K68" s="54"/>
      <c r="L68" s="44"/>
      <c r="M68" s="94">
        <f t="shared" si="6"/>
        <v>0</v>
      </c>
      <c r="Q68" s="14">
        <f t="shared" si="2"/>
        <v>0</v>
      </c>
      <c r="R68" s="108">
        <f>'BVC 2016 analitic'!J71</f>
        <v>0</v>
      </c>
      <c r="S68" s="109">
        <f t="shared" si="3"/>
        <v>0</v>
      </c>
      <c r="T68" s="92">
        <f t="shared" si="4"/>
        <v>0</v>
      </c>
    </row>
    <row r="69" spans="1:20" ht="15">
      <c r="A69" s="462"/>
      <c r="B69" s="507"/>
      <c r="C69" s="49"/>
      <c r="D69" s="107" t="s">
        <v>263</v>
      </c>
      <c r="E69" s="115" t="s">
        <v>114</v>
      </c>
      <c r="F69" s="53">
        <v>59</v>
      </c>
      <c r="G69" s="59"/>
      <c r="H69" s="54"/>
      <c r="I69" s="54"/>
      <c r="J69" s="54"/>
      <c r="K69" s="54"/>
      <c r="L69" s="44"/>
      <c r="M69" s="94">
        <f t="shared" si="6"/>
        <v>0</v>
      </c>
      <c r="Q69" s="14">
        <f t="shared" si="2"/>
        <v>0</v>
      </c>
      <c r="R69" s="108">
        <f>'BVC 2016 analitic'!J72</f>
        <v>0</v>
      </c>
      <c r="S69" s="109">
        <f t="shared" si="3"/>
        <v>0</v>
      </c>
      <c r="T69" s="92">
        <f t="shared" si="4"/>
        <v>0</v>
      </c>
    </row>
    <row r="70" spans="1:20" ht="30">
      <c r="A70" s="462"/>
      <c r="B70" s="507"/>
      <c r="C70" s="49"/>
      <c r="D70" s="107" t="s">
        <v>264</v>
      </c>
      <c r="E70" s="115" t="s">
        <v>115</v>
      </c>
      <c r="F70" s="53">
        <v>60</v>
      </c>
      <c r="G70" s="59"/>
      <c r="H70" s="54"/>
      <c r="I70" s="54"/>
      <c r="J70" s="54"/>
      <c r="K70" s="54"/>
      <c r="L70" s="44"/>
      <c r="M70" s="94">
        <f t="shared" si="6"/>
        <v>0</v>
      </c>
      <c r="Q70" s="14">
        <f t="shared" si="2"/>
        <v>0</v>
      </c>
      <c r="R70" s="108">
        <f>'BVC 2016 analitic'!J73</f>
        <v>0</v>
      </c>
      <c r="S70" s="109">
        <f t="shared" si="3"/>
        <v>0</v>
      </c>
      <c r="T70" s="92">
        <f t="shared" si="4"/>
        <v>0</v>
      </c>
    </row>
    <row r="71" spans="1:20" ht="15">
      <c r="A71" s="462"/>
      <c r="B71" s="507"/>
      <c r="C71" s="49"/>
      <c r="D71" s="107" t="s">
        <v>265</v>
      </c>
      <c r="E71" s="115" t="s">
        <v>116</v>
      </c>
      <c r="F71" s="53">
        <v>61</v>
      </c>
      <c r="G71" s="59">
        <f>K71</f>
        <v>4</v>
      </c>
      <c r="H71" s="54">
        <v>3</v>
      </c>
      <c r="I71" s="54"/>
      <c r="J71" s="54"/>
      <c r="K71" s="54">
        <v>4</v>
      </c>
      <c r="L71" s="44"/>
      <c r="M71" s="94">
        <v>3</v>
      </c>
      <c r="N71" s="94">
        <v>3</v>
      </c>
      <c r="O71" s="94">
        <v>3</v>
      </c>
      <c r="P71" s="94">
        <v>3</v>
      </c>
      <c r="Q71" s="14">
        <f t="shared" si="2"/>
        <v>12</v>
      </c>
      <c r="R71" s="108">
        <f>'BVC 2016 analitic'!J74</f>
        <v>4</v>
      </c>
      <c r="S71" s="109">
        <f t="shared" si="3"/>
        <v>-8</v>
      </c>
      <c r="T71" s="92">
        <f t="shared" si="4"/>
        <v>0</v>
      </c>
    </row>
    <row r="72" spans="1:20" ht="15" customHeight="1">
      <c r="A72" s="462"/>
      <c r="B72" s="507"/>
      <c r="C72" s="49" t="s">
        <v>40</v>
      </c>
      <c r="D72" s="490" t="s">
        <v>157</v>
      </c>
      <c r="E72" s="490"/>
      <c r="F72" s="53">
        <v>62</v>
      </c>
      <c r="G72" s="59">
        <f>K72</f>
        <v>1</v>
      </c>
      <c r="H72" s="54">
        <v>1</v>
      </c>
      <c r="I72" s="54"/>
      <c r="J72" s="54"/>
      <c r="K72" s="54">
        <v>1</v>
      </c>
      <c r="L72" s="44"/>
      <c r="M72" s="94">
        <f t="shared" si="6"/>
        <v>0.25</v>
      </c>
      <c r="Q72" s="14">
        <f t="shared" si="2"/>
        <v>0.25</v>
      </c>
      <c r="R72" s="108">
        <f>'BVC 2016 analitic'!J75</f>
        <v>1</v>
      </c>
      <c r="S72" s="109">
        <f t="shared" si="3"/>
        <v>0.75</v>
      </c>
      <c r="T72" s="92">
        <f t="shared" si="4"/>
        <v>0</v>
      </c>
    </row>
    <row r="73" spans="1:20" ht="15" customHeight="1">
      <c r="A73" s="462"/>
      <c r="B73" s="507"/>
      <c r="C73" s="49" t="s">
        <v>45</v>
      </c>
      <c r="D73" s="490" t="s">
        <v>402</v>
      </c>
      <c r="E73" s="490"/>
      <c r="F73" s="53">
        <v>63</v>
      </c>
      <c r="G73" s="59">
        <f>G74</f>
        <v>5</v>
      </c>
      <c r="H73" s="54">
        <f>H74</f>
        <v>3</v>
      </c>
      <c r="I73" s="54">
        <f>I74</f>
        <v>0</v>
      </c>
      <c r="J73" s="54">
        <f>J74</f>
        <v>4</v>
      </c>
      <c r="K73" s="54">
        <f>K74</f>
        <v>5</v>
      </c>
      <c r="L73" s="54"/>
      <c r="M73" s="54">
        <f>M74</f>
        <v>1</v>
      </c>
      <c r="N73" s="54">
        <f>N74</f>
        <v>1</v>
      </c>
      <c r="O73" s="54">
        <f>O74</f>
        <v>2</v>
      </c>
      <c r="P73" s="54">
        <f>P74</f>
        <v>2</v>
      </c>
      <c r="Q73" s="14">
        <f t="shared" si="2"/>
        <v>6</v>
      </c>
      <c r="R73" s="108">
        <f>'BVC 2016 analitic'!J76</f>
        <v>5</v>
      </c>
      <c r="S73" s="109">
        <f>R73-Q73</f>
        <v>-1</v>
      </c>
      <c r="T73" s="92">
        <f t="shared" si="4"/>
        <v>0</v>
      </c>
    </row>
    <row r="74" spans="1:20" ht="15" customHeight="1">
      <c r="A74" s="462"/>
      <c r="B74" s="507"/>
      <c r="C74" s="49"/>
      <c r="D74" s="490" t="s">
        <v>314</v>
      </c>
      <c r="E74" s="490"/>
      <c r="F74" s="53">
        <v>64</v>
      </c>
      <c r="G74" s="59">
        <f>G75+G76</f>
        <v>5</v>
      </c>
      <c r="H74" s="54">
        <f>H75+H76</f>
        <v>3</v>
      </c>
      <c r="I74" s="54">
        <f>I75+I76</f>
        <v>0</v>
      </c>
      <c r="J74" s="54">
        <f>J75+J76</f>
        <v>4</v>
      </c>
      <c r="K74" s="54">
        <f>K75+K76</f>
        <v>5</v>
      </c>
      <c r="L74" s="54"/>
      <c r="M74" s="54">
        <f>M75+M76</f>
        <v>1</v>
      </c>
      <c r="N74" s="54">
        <f>N75+N76</f>
        <v>1</v>
      </c>
      <c r="O74" s="54">
        <f>O75+O76</f>
        <v>2</v>
      </c>
      <c r="P74" s="54">
        <f>P75+P76</f>
        <v>2</v>
      </c>
      <c r="Q74" s="14">
        <f t="shared" si="2"/>
        <v>6</v>
      </c>
      <c r="R74" s="108">
        <f>'BVC 2016 analitic'!J77</f>
        <v>5</v>
      </c>
      <c r="S74" s="109">
        <f t="shared" si="3"/>
        <v>-1</v>
      </c>
      <c r="T74" s="92">
        <f t="shared" si="4"/>
        <v>0</v>
      </c>
    </row>
    <row r="75" spans="1:20" ht="15" customHeight="1">
      <c r="A75" s="462"/>
      <c r="B75" s="507"/>
      <c r="C75" s="49"/>
      <c r="D75" s="512" t="s">
        <v>103</v>
      </c>
      <c r="E75" s="512"/>
      <c r="F75" s="53">
        <v>65</v>
      </c>
      <c r="G75" s="59">
        <f>K75</f>
        <v>5</v>
      </c>
      <c r="H75" s="54">
        <v>3</v>
      </c>
      <c r="I75" s="54"/>
      <c r="J75" s="54">
        <v>4</v>
      </c>
      <c r="K75" s="54">
        <v>5</v>
      </c>
      <c r="L75" s="44"/>
      <c r="M75" s="94">
        <v>1</v>
      </c>
      <c r="N75" s="94">
        <v>1</v>
      </c>
      <c r="O75" s="94">
        <v>2</v>
      </c>
      <c r="P75" s="94">
        <v>2</v>
      </c>
      <c r="Q75" s="14">
        <f t="shared" si="2"/>
        <v>6</v>
      </c>
      <c r="R75" s="108">
        <f>'BVC 2016 analitic'!J78</f>
        <v>5</v>
      </c>
      <c r="S75" s="109">
        <f t="shared" si="3"/>
        <v>-1</v>
      </c>
      <c r="T75" s="92">
        <f t="shared" si="4"/>
        <v>0</v>
      </c>
    </row>
    <row r="76" spans="1:20" ht="15" customHeight="1">
      <c r="A76" s="462"/>
      <c r="B76" s="507"/>
      <c r="C76" s="49"/>
      <c r="D76" s="512" t="s">
        <v>104</v>
      </c>
      <c r="E76" s="512"/>
      <c r="F76" s="53">
        <v>66</v>
      </c>
      <c r="G76" s="59"/>
      <c r="H76" s="54"/>
      <c r="I76" s="54"/>
      <c r="J76" s="54"/>
      <c r="K76" s="54"/>
      <c r="L76" s="44"/>
      <c r="M76" s="94">
        <f>R76/4</f>
        <v>0</v>
      </c>
      <c r="Q76" s="14">
        <f aca="true" t="shared" si="13" ref="Q76:Q139">SUM(M76:P76)</f>
        <v>0</v>
      </c>
      <c r="R76" s="108">
        <f>'BVC 2016 analitic'!J79</f>
        <v>0</v>
      </c>
      <c r="S76" s="109">
        <f aca="true" t="shared" si="14" ref="S76:S139">R76-Q76</f>
        <v>0</v>
      </c>
      <c r="T76" s="92">
        <f aca="true" t="shared" si="15" ref="T76:T139">G76-R76</f>
        <v>0</v>
      </c>
    </row>
    <row r="77" spans="1:20" ht="15" customHeight="1">
      <c r="A77" s="462"/>
      <c r="B77" s="507"/>
      <c r="C77" s="49" t="s">
        <v>46</v>
      </c>
      <c r="D77" s="490" t="s">
        <v>158</v>
      </c>
      <c r="E77" s="490"/>
      <c r="F77" s="53">
        <v>67</v>
      </c>
      <c r="G77" s="59">
        <f>K77</f>
        <v>35</v>
      </c>
      <c r="H77" s="54">
        <v>9</v>
      </c>
      <c r="I77" s="54">
        <v>18</v>
      </c>
      <c r="J77" s="54">
        <v>27</v>
      </c>
      <c r="K77" s="54">
        <v>35</v>
      </c>
      <c r="L77" s="44"/>
      <c r="M77" s="94">
        <v>6</v>
      </c>
      <c r="N77" s="94">
        <v>6</v>
      </c>
      <c r="O77" s="94">
        <v>6</v>
      </c>
      <c r="P77" s="94">
        <v>7</v>
      </c>
      <c r="Q77" s="14">
        <f t="shared" si="13"/>
        <v>25</v>
      </c>
      <c r="R77" s="108">
        <f>'BVC 2016 analitic'!J80</f>
        <v>35</v>
      </c>
      <c r="S77" s="109">
        <f t="shared" si="14"/>
        <v>10</v>
      </c>
      <c r="T77" s="92">
        <f t="shared" si="15"/>
        <v>0</v>
      </c>
    </row>
    <row r="78" spans="1:20" ht="15" customHeight="1">
      <c r="A78" s="462"/>
      <c r="B78" s="507"/>
      <c r="C78" s="49" t="s">
        <v>48</v>
      </c>
      <c r="D78" s="490" t="s">
        <v>159</v>
      </c>
      <c r="E78" s="490"/>
      <c r="F78" s="53">
        <v>68</v>
      </c>
      <c r="G78" s="59">
        <f>K78</f>
        <v>4</v>
      </c>
      <c r="H78" s="54">
        <v>1</v>
      </c>
      <c r="I78" s="54">
        <v>2</v>
      </c>
      <c r="J78" s="54">
        <v>3</v>
      </c>
      <c r="K78" s="54">
        <v>4</v>
      </c>
      <c r="L78" s="44"/>
      <c r="M78" s="94">
        <v>2</v>
      </c>
      <c r="N78" s="94">
        <v>2</v>
      </c>
      <c r="O78" s="94">
        <v>3</v>
      </c>
      <c r="P78" s="94">
        <v>3</v>
      </c>
      <c r="Q78" s="14">
        <f t="shared" si="13"/>
        <v>10</v>
      </c>
      <c r="R78" s="108">
        <f>'BVC 2016 analitic'!J81</f>
        <v>4</v>
      </c>
      <c r="S78" s="109">
        <f t="shared" si="14"/>
        <v>-6</v>
      </c>
      <c r="T78" s="92">
        <f t="shared" si="15"/>
        <v>0</v>
      </c>
    </row>
    <row r="79" spans="1:20" ht="15" customHeight="1">
      <c r="A79" s="462"/>
      <c r="B79" s="507"/>
      <c r="C79" s="49" t="s">
        <v>49</v>
      </c>
      <c r="D79" s="490" t="s">
        <v>274</v>
      </c>
      <c r="E79" s="490"/>
      <c r="F79" s="53">
        <v>69</v>
      </c>
      <c r="G79" s="59">
        <f>SUM(G80:G87)</f>
        <v>150</v>
      </c>
      <c r="H79" s="54">
        <f aca="true" t="shared" si="16" ref="H79:P79">SUM(H80:H87)</f>
        <v>39</v>
      </c>
      <c r="I79" s="54">
        <f t="shared" si="16"/>
        <v>76</v>
      </c>
      <c r="J79" s="54">
        <f t="shared" si="16"/>
        <v>114</v>
      </c>
      <c r="K79" s="54">
        <f t="shared" si="16"/>
        <v>150</v>
      </c>
      <c r="L79" s="54"/>
      <c r="M79" s="54">
        <f t="shared" si="16"/>
        <v>46.25</v>
      </c>
      <c r="N79" s="54">
        <f t="shared" si="16"/>
        <v>43</v>
      </c>
      <c r="O79" s="54">
        <f t="shared" si="16"/>
        <v>43</v>
      </c>
      <c r="P79" s="54">
        <f t="shared" si="16"/>
        <v>38</v>
      </c>
      <c r="Q79" s="14">
        <f t="shared" si="13"/>
        <v>170.25</v>
      </c>
      <c r="R79" s="108">
        <f>'BVC 2016 analitic'!J82</f>
        <v>150</v>
      </c>
      <c r="S79" s="109">
        <f t="shared" si="14"/>
        <v>-20.25</v>
      </c>
      <c r="T79" s="92">
        <f t="shared" si="15"/>
        <v>0</v>
      </c>
    </row>
    <row r="80" spans="1:20" ht="15">
      <c r="A80" s="462"/>
      <c r="B80" s="507"/>
      <c r="C80" s="49"/>
      <c r="D80" s="107" t="s">
        <v>160</v>
      </c>
      <c r="E80" s="107" t="s">
        <v>99</v>
      </c>
      <c r="F80" s="53">
        <v>70</v>
      </c>
      <c r="G80" s="59">
        <f>K80</f>
        <v>135</v>
      </c>
      <c r="H80" s="54">
        <v>34</v>
      </c>
      <c r="I80" s="54">
        <v>68</v>
      </c>
      <c r="J80" s="54">
        <v>102</v>
      </c>
      <c r="K80" s="54">
        <v>135</v>
      </c>
      <c r="L80" s="44"/>
      <c r="M80" s="94">
        <v>36</v>
      </c>
      <c r="N80" s="94">
        <v>36</v>
      </c>
      <c r="O80" s="94">
        <v>36</v>
      </c>
      <c r="P80" s="94">
        <v>36</v>
      </c>
      <c r="Q80" s="14">
        <f t="shared" si="13"/>
        <v>144</v>
      </c>
      <c r="R80" s="108">
        <f>'BVC 2016 analitic'!J83</f>
        <v>135</v>
      </c>
      <c r="S80" s="109">
        <f t="shared" si="14"/>
        <v>-9</v>
      </c>
      <c r="T80" s="92">
        <f t="shared" si="15"/>
        <v>0</v>
      </c>
    </row>
    <row r="81" spans="1:20" ht="15" customHeight="1">
      <c r="A81" s="462"/>
      <c r="B81" s="507"/>
      <c r="C81" s="49"/>
      <c r="D81" s="107" t="s">
        <v>161</v>
      </c>
      <c r="E81" s="107" t="s">
        <v>273</v>
      </c>
      <c r="F81" s="53">
        <v>71</v>
      </c>
      <c r="G81" s="59">
        <f>K81</f>
        <v>13</v>
      </c>
      <c r="H81" s="54">
        <v>4</v>
      </c>
      <c r="I81" s="54">
        <v>8</v>
      </c>
      <c r="J81" s="54">
        <v>12</v>
      </c>
      <c r="K81" s="54">
        <v>13</v>
      </c>
      <c r="L81" s="44"/>
      <c r="M81" s="94">
        <f>R81/4</f>
        <v>3.25</v>
      </c>
      <c r="Q81" s="14">
        <f t="shared" si="13"/>
        <v>3.25</v>
      </c>
      <c r="R81" s="108">
        <f>'BVC 2016 analitic'!J84</f>
        <v>13</v>
      </c>
      <c r="S81" s="109">
        <f t="shared" si="14"/>
        <v>9.75</v>
      </c>
      <c r="T81" s="92">
        <f t="shared" si="15"/>
        <v>0</v>
      </c>
    </row>
    <row r="82" spans="1:20" ht="15">
      <c r="A82" s="462"/>
      <c r="B82" s="507"/>
      <c r="C82" s="49"/>
      <c r="D82" s="107" t="s">
        <v>162</v>
      </c>
      <c r="E82" s="107" t="s">
        <v>101</v>
      </c>
      <c r="F82" s="53">
        <v>72</v>
      </c>
      <c r="G82" s="59">
        <f>K82</f>
        <v>2</v>
      </c>
      <c r="H82" s="54">
        <v>1</v>
      </c>
      <c r="I82" s="54"/>
      <c r="J82" s="54"/>
      <c r="K82" s="54">
        <v>2</v>
      </c>
      <c r="L82" s="44"/>
      <c r="M82" s="94">
        <v>0</v>
      </c>
      <c r="N82" s="94">
        <v>5</v>
      </c>
      <c r="O82" s="94">
        <v>5</v>
      </c>
      <c r="Q82" s="14">
        <f t="shared" si="13"/>
        <v>10</v>
      </c>
      <c r="R82" s="108">
        <f>'BVC 2016 analitic'!J85</f>
        <v>2</v>
      </c>
      <c r="S82" s="109">
        <f t="shared" si="14"/>
        <v>-8</v>
      </c>
      <c r="T82" s="92">
        <f t="shared" si="15"/>
        <v>0</v>
      </c>
    </row>
    <row r="83" spans="1:20" ht="15" customHeight="1">
      <c r="A83" s="462"/>
      <c r="B83" s="507"/>
      <c r="C83" s="49"/>
      <c r="D83" s="107" t="s">
        <v>163</v>
      </c>
      <c r="E83" s="107" t="s">
        <v>102</v>
      </c>
      <c r="F83" s="53">
        <v>0</v>
      </c>
      <c r="G83" s="59"/>
      <c r="H83" s="54"/>
      <c r="I83" s="54"/>
      <c r="J83" s="54"/>
      <c r="K83" s="54"/>
      <c r="L83" s="44"/>
      <c r="M83" s="94">
        <f>R83/4</f>
        <v>0</v>
      </c>
      <c r="Q83" s="14">
        <f t="shared" si="13"/>
        <v>0</v>
      </c>
      <c r="R83" s="108">
        <f>'BVC 2016 analitic'!J86</f>
        <v>0</v>
      </c>
      <c r="S83" s="109">
        <f t="shared" si="14"/>
        <v>0</v>
      </c>
      <c r="T83" s="92">
        <f t="shared" si="15"/>
        <v>0</v>
      </c>
    </row>
    <row r="84" spans="1:20" ht="17.25" customHeight="1">
      <c r="A84" s="462"/>
      <c r="B84" s="507"/>
      <c r="C84" s="49"/>
      <c r="D84" s="107"/>
      <c r="E84" s="107" t="s">
        <v>403</v>
      </c>
      <c r="F84" s="53">
        <v>74</v>
      </c>
      <c r="G84" s="59"/>
      <c r="H84" s="54"/>
      <c r="I84" s="54"/>
      <c r="J84" s="54"/>
      <c r="K84" s="54"/>
      <c r="L84" s="44"/>
      <c r="M84" s="94">
        <f>R84/4</f>
        <v>0</v>
      </c>
      <c r="Q84" s="14">
        <f t="shared" si="13"/>
        <v>0</v>
      </c>
      <c r="R84" s="108">
        <f>'BVC 2016 analitic'!J87</f>
        <v>0</v>
      </c>
      <c r="S84" s="109">
        <f t="shared" si="14"/>
        <v>0</v>
      </c>
      <c r="T84" s="92">
        <f t="shared" si="15"/>
        <v>0</v>
      </c>
    </row>
    <row r="85" spans="1:20" ht="17.25" customHeight="1">
      <c r="A85" s="462"/>
      <c r="B85" s="507"/>
      <c r="C85" s="49"/>
      <c r="D85" s="107" t="s">
        <v>164</v>
      </c>
      <c r="E85" s="107" t="s">
        <v>167</v>
      </c>
      <c r="F85" s="53">
        <v>75</v>
      </c>
      <c r="G85" s="59"/>
      <c r="H85" s="54"/>
      <c r="I85" s="54"/>
      <c r="J85" s="54"/>
      <c r="K85" s="54"/>
      <c r="L85" s="44"/>
      <c r="M85" s="94">
        <f>R85/4</f>
        <v>0</v>
      </c>
      <c r="Q85" s="14">
        <f t="shared" si="13"/>
        <v>0</v>
      </c>
      <c r="R85" s="108">
        <f>'BVC 2016 analitic'!J88</f>
        <v>0</v>
      </c>
      <c r="S85" s="109">
        <f t="shared" si="14"/>
        <v>0</v>
      </c>
      <c r="T85" s="92">
        <f t="shared" si="15"/>
        <v>0</v>
      </c>
    </row>
    <row r="86" spans="1:20" ht="42.75">
      <c r="A86" s="462"/>
      <c r="B86" s="507"/>
      <c r="C86" s="49"/>
      <c r="D86" s="107" t="s">
        <v>165</v>
      </c>
      <c r="E86" s="107" t="s">
        <v>277</v>
      </c>
      <c r="F86" s="53">
        <v>76</v>
      </c>
      <c r="G86" s="59">
        <f>K86</f>
        <v>0</v>
      </c>
      <c r="H86" s="54"/>
      <c r="I86" s="54"/>
      <c r="J86" s="54"/>
      <c r="K86" s="54">
        <f>J86+P86</f>
        <v>0</v>
      </c>
      <c r="L86" s="44"/>
      <c r="M86" s="94">
        <v>5</v>
      </c>
      <c r="Q86" s="14">
        <f t="shared" si="13"/>
        <v>5</v>
      </c>
      <c r="R86" s="108">
        <f>'BVC 2016 analitic'!J89</f>
        <v>0</v>
      </c>
      <c r="S86" s="109">
        <f t="shared" si="14"/>
        <v>-5</v>
      </c>
      <c r="T86" s="92">
        <f t="shared" si="15"/>
        <v>0</v>
      </c>
    </row>
    <row r="87" spans="1:20" ht="28.5">
      <c r="A87" s="462"/>
      <c r="B87" s="507"/>
      <c r="C87" s="49"/>
      <c r="D87" s="107" t="s">
        <v>166</v>
      </c>
      <c r="E87" s="107" t="s">
        <v>168</v>
      </c>
      <c r="F87" s="53">
        <v>77</v>
      </c>
      <c r="G87" s="59">
        <f>K87</f>
        <v>0</v>
      </c>
      <c r="H87" s="54"/>
      <c r="I87" s="54"/>
      <c r="J87" s="54"/>
      <c r="K87" s="54"/>
      <c r="L87" s="44"/>
      <c r="M87" s="94">
        <v>2</v>
      </c>
      <c r="N87" s="94">
        <v>2</v>
      </c>
      <c r="O87" s="94">
        <v>2</v>
      </c>
      <c r="P87" s="94">
        <v>2</v>
      </c>
      <c r="Q87" s="14">
        <f t="shared" si="13"/>
        <v>8</v>
      </c>
      <c r="R87" s="108">
        <f>'BVC 2016 analitic'!J90</f>
        <v>0</v>
      </c>
      <c r="S87" s="109">
        <f t="shared" si="14"/>
        <v>-8</v>
      </c>
      <c r="T87" s="92">
        <f t="shared" si="15"/>
        <v>0</v>
      </c>
    </row>
    <row r="88" spans="1:20" ht="15" customHeight="1">
      <c r="A88" s="462"/>
      <c r="B88" s="507"/>
      <c r="C88" s="49" t="s">
        <v>100</v>
      </c>
      <c r="D88" s="490" t="s">
        <v>52</v>
      </c>
      <c r="E88" s="490"/>
      <c r="F88" s="53">
        <v>78</v>
      </c>
      <c r="G88" s="59">
        <f>K88</f>
        <v>250</v>
      </c>
      <c r="H88" s="54">
        <v>62</v>
      </c>
      <c r="I88" s="54">
        <v>125</v>
      </c>
      <c r="J88" s="54">
        <v>190</v>
      </c>
      <c r="K88" s="54">
        <v>250</v>
      </c>
      <c r="L88" s="44"/>
      <c r="Q88" s="14">
        <f t="shared" si="13"/>
        <v>0</v>
      </c>
      <c r="R88" s="108">
        <f>'BVC 2016 analitic'!J91</f>
        <v>250</v>
      </c>
      <c r="S88" s="109">
        <f t="shared" si="14"/>
        <v>250</v>
      </c>
      <c r="T88" s="92">
        <f t="shared" si="15"/>
        <v>0</v>
      </c>
    </row>
    <row r="89" spans="1:20" ht="25.5" customHeight="1">
      <c r="A89" s="462"/>
      <c r="B89" s="507"/>
      <c r="C89" s="501" t="s">
        <v>315</v>
      </c>
      <c r="D89" s="501"/>
      <c r="E89" s="501"/>
      <c r="F89" s="53">
        <v>79</v>
      </c>
      <c r="G89" s="59">
        <f>G90+G91+G92+G93+G94+G95</f>
        <v>114</v>
      </c>
      <c r="H89" s="54">
        <f>H90+H91+H92+H93+H94+H95</f>
        <v>52</v>
      </c>
      <c r="I89" s="54">
        <f>I90+I91+I92+I93+I94+I95</f>
        <v>12</v>
      </c>
      <c r="J89" s="54">
        <f>J90+J91+J92+J93+J94+J95</f>
        <v>18</v>
      </c>
      <c r="K89" s="54">
        <f>K90+K91+K92+K93+K94+K95</f>
        <v>114</v>
      </c>
      <c r="L89" s="54"/>
      <c r="M89" s="54">
        <f>M90+M91+M92+M93+M94+M95</f>
        <v>101.25</v>
      </c>
      <c r="N89" s="54">
        <f>N90+N91+N92+N93+N94+N95</f>
        <v>101</v>
      </c>
      <c r="O89" s="54">
        <f>O90+O91+O92+O93+O94+O95</f>
        <v>101</v>
      </c>
      <c r="P89" s="54">
        <f>P90+P91+P92+P93+P94+P95</f>
        <v>102</v>
      </c>
      <c r="Q89" s="14">
        <f t="shared" si="13"/>
        <v>405.25</v>
      </c>
      <c r="R89" s="108">
        <f>'BVC 2016 analitic'!J92</f>
        <v>114</v>
      </c>
      <c r="S89" s="109">
        <f t="shared" si="14"/>
        <v>-291.25</v>
      </c>
      <c r="T89" s="92">
        <f t="shared" si="15"/>
        <v>0</v>
      </c>
    </row>
    <row r="90" spans="1:20" ht="27.75" customHeight="1">
      <c r="A90" s="462"/>
      <c r="B90" s="507"/>
      <c r="C90" s="49" t="s">
        <v>34</v>
      </c>
      <c r="D90" s="513" t="s">
        <v>117</v>
      </c>
      <c r="E90" s="492"/>
      <c r="F90" s="53">
        <v>80</v>
      </c>
      <c r="G90" s="59"/>
      <c r="H90" s="54"/>
      <c r="I90" s="54"/>
      <c r="J90" s="54"/>
      <c r="K90" s="54"/>
      <c r="L90" s="44"/>
      <c r="M90" s="94">
        <f>R90/4</f>
        <v>0</v>
      </c>
      <c r="Q90" s="14">
        <f t="shared" si="13"/>
        <v>0</v>
      </c>
      <c r="R90" s="108">
        <f>'BVC 2016 analitic'!J93</f>
        <v>0</v>
      </c>
      <c r="S90" s="109">
        <f t="shared" si="14"/>
        <v>0</v>
      </c>
      <c r="T90" s="92">
        <f t="shared" si="15"/>
        <v>0</v>
      </c>
    </row>
    <row r="91" spans="1:20" ht="15" customHeight="1">
      <c r="A91" s="462"/>
      <c r="B91" s="507"/>
      <c r="C91" s="49" t="s">
        <v>35</v>
      </c>
      <c r="D91" s="491" t="s">
        <v>118</v>
      </c>
      <c r="E91" s="492"/>
      <c r="F91" s="53">
        <v>81</v>
      </c>
      <c r="G91" s="59">
        <f>K91</f>
        <v>23</v>
      </c>
      <c r="H91" s="54">
        <v>6</v>
      </c>
      <c r="I91" s="54">
        <v>12</v>
      </c>
      <c r="J91" s="54">
        <v>18</v>
      </c>
      <c r="K91" s="54">
        <v>23</v>
      </c>
      <c r="L91" s="44"/>
      <c r="M91" s="94">
        <v>51</v>
      </c>
      <c r="N91" s="94">
        <v>51</v>
      </c>
      <c r="O91" s="94">
        <v>51</v>
      </c>
      <c r="P91" s="94">
        <v>52</v>
      </c>
      <c r="Q91" s="14">
        <f t="shared" si="13"/>
        <v>205</v>
      </c>
      <c r="R91" s="108">
        <f>'BVC 2016 analitic'!J94</f>
        <v>23</v>
      </c>
      <c r="S91" s="109">
        <f t="shared" si="14"/>
        <v>-182</v>
      </c>
      <c r="T91" s="92">
        <f t="shared" si="15"/>
        <v>0</v>
      </c>
    </row>
    <row r="92" spans="1:20" ht="15" customHeight="1">
      <c r="A92" s="462"/>
      <c r="B92" s="507"/>
      <c r="C92" s="49" t="s">
        <v>37</v>
      </c>
      <c r="D92" s="491" t="s">
        <v>119</v>
      </c>
      <c r="E92" s="492"/>
      <c r="F92" s="53">
        <v>82</v>
      </c>
      <c r="G92" s="59"/>
      <c r="H92" s="54"/>
      <c r="I92" s="54"/>
      <c r="J92" s="54"/>
      <c r="K92" s="54"/>
      <c r="L92" s="44"/>
      <c r="M92" s="94">
        <f>R92/4</f>
        <v>0</v>
      </c>
      <c r="Q92" s="14">
        <f t="shared" si="13"/>
        <v>0</v>
      </c>
      <c r="R92" s="108">
        <f>'BVC 2016 analitic'!J95</f>
        <v>0</v>
      </c>
      <c r="S92" s="109">
        <f t="shared" si="14"/>
        <v>0</v>
      </c>
      <c r="T92" s="92">
        <f t="shared" si="15"/>
        <v>0</v>
      </c>
    </row>
    <row r="93" spans="1:20" ht="15" customHeight="1">
      <c r="A93" s="462"/>
      <c r="B93" s="507"/>
      <c r="C93" s="49" t="s">
        <v>39</v>
      </c>
      <c r="D93" s="491" t="s">
        <v>287</v>
      </c>
      <c r="E93" s="492"/>
      <c r="F93" s="53">
        <v>83</v>
      </c>
      <c r="G93" s="59">
        <f>K93</f>
        <v>1</v>
      </c>
      <c r="H93" s="54">
        <v>1</v>
      </c>
      <c r="I93" s="54"/>
      <c r="J93" s="54"/>
      <c r="K93" s="54">
        <v>1</v>
      </c>
      <c r="L93" s="44"/>
      <c r="M93" s="94">
        <f>R93/4</f>
        <v>0.25</v>
      </c>
      <c r="Q93" s="14">
        <f t="shared" si="13"/>
        <v>0.25</v>
      </c>
      <c r="R93" s="108">
        <f>'BVC 2016 analitic'!J96</f>
        <v>1</v>
      </c>
      <c r="S93" s="109">
        <f t="shared" si="14"/>
        <v>0.75</v>
      </c>
      <c r="T93" s="92">
        <f t="shared" si="15"/>
        <v>0</v>
      </c>
    </row>
    <row r="94" spans="1:20" ht="16.5" customHeight="1">
      <c r="A94" s="462"/>
      <c r="B94" s="507"/>
      <c r="C94" s="49" t="s">
        <v>40</v>
      </c>
      <c r="D94" s="491" t="s">
        <v>120</v>
      </c>
      <c r="E94" s="492"/>
      <c r="F94" s="53">
        <v>84</v>
      </c>
      <c r="G94" s="59">
        <v>0</v>
      </c>
      <c r="H94" s="54"/>
      <c r="I94" s="54"/>
      <c r="J94" s="54"/>
      <c r="K94" s="54"/>
      <c r="L94" s="44"/>
      <c r="M94" s="94">
        <f>R94/4</f>
        <v>0</v>
      </c>
      <c r="Q94" s="14">
        <f t="shared" si="13"/>
        <v>0</v>
      </c>
      <c r="R94" s="108">
        <f>'BVC 2016 analitic'!J97</f>
        <v>0</v>
      </c>
      <c r="S94" s="109">
        <f t="shared" si="14"/>
        <v>0</v>
      </c>
      <c r="T94" s="92">
        <f t="shared" si="15"/>
        <v>0</v>
      </c>
    </row>
    <row r="95" spans="1:20" ht="15" customHeight="1">
      <c r="A95" s="462"/>
      <c r="B95" s="507"/>
      <c r="C95" s="49" t="s">
        <v>45</v>
      </c>
      <c r="D95" s="491" t="s">
        <v>404</v>
      </c>
      <c r="E95" s="500"/>
      <c r="F95" s="53">
        <v>85</v>
      </c>
      <c r="G95" s="59">
        <f>K95</f>
        <v>90</v>
      </c>
      <c r="H95" s="54">
        <v>45</v>
      </c>
      <c r="I95" s="54"/>
      <c r="J95" s="54"/>
      <c r="K95" s="54">
        <v>90</v>
      </c>
      <c r="L95" s="44"/>
      <c r="M95" s="94">
        <v>50</v>
      </c>
      <c r="N95" s="94">
        <v>50</v>
      </c>
      <c r="O95" s="94">
        <v>50</v>
      </c>
      <c r="P95" s="94">
        <v>50</v>
      </c>
      <c r="Q95" s="14">
        <f t="shared" si="13"/>
        <v>200</v>
      </c>
      <c r="R95" s="108">
        <f>'BVC 2016 analitic'!J98</f>
        <v>90</v>
      </c>
      <c r="S95" s="109">
        <f t="shared" si="14"/>
        <v>-110</v>
      </c>
      <c r="T95" s="92">
        <f t="shared" si="15"/>
        <v>0</v>
      </c>
    </row>
    <row r="96" spans="1:20" ht="30" customHeight="1">
      <c r="A96" s="462"/>
      <c r="B96" s="507"/>
      <c r="C96" s="493" t="s">
        <v>383</v>
      </c>
      <c r="D96" s="494"/>
      <c r="E96" s="495"/>
      <c r="F96" s="53">
        <v>86</v>
      </c>
      <c r="G96" s="59">
        <f aca="true" t="shared" si="17" ref="G96:Q96">G97+G110+G114+G123</f>
        <v>2739</v>
      </c>
      <c r="H96" s="54">
        <f t="shared" si="17"/>
        <v>810</v>
      </c>
      <c r="I96" s="54">
        <f t="shared" si="17"/>
        <v>1261</v>
      </c>
      <c r="J96" s="54">
        <f t="shared" si="17"/>
        <v>1884</v>
      </c>
      <c r="K96" s="54">
        <f t="shared" si="17"/>
        <v>2739</v>
      </c>
      <c r="L96" s="54"/>
      <c r="M96" s="54">
        <f t="shared" si="17"/>
        <v>485.75</v>
      </c>
      <c r="N96" s="54">
        <f t="shared" si="17"/>
        <v>391</v>
      </c>
      <c r="O96" s="54">
        <f t="shared" si="17"/>
        <v>391</v>
      </c>
      <c r="P96" s="54">
        <f t="shared" si="17"/>
        <v>360</v>
      </c>
      <c r="Q96" s="59">
        <f t="shared" si="17"/>
        <v>1627.75</v>
      </c>
      <c r="R96" s="108">
        <f>'BVC 2016 analitic'!J99</f>
        <v>2739</v>
      </c>
      <c r="S96" s="109">
        <f t="shared" si="14"/>
        <v>1111.25</v>
      </c>
      <c r="T96" s="92">
        <f t="shared" si="15"/>
        <v>0</v>
      </c>
    </row>
    <row r="97" spans="1:20" ht="15" customHeight="1">
      <c r="A97" s="462"/>
      <c r="B97" s="507"/>
      <c r="C97" s="49" t="s">
        <v>288</v>
      </c>
      <c r="D97" s="493" t="s">
        <v>318</v>
      </c>
      <c r="E97" s="495"/>
      <c r="F97" s="53">
        <v>87</v>
      </c>
      <c r="G97" s="59">
        <f aca="true" t="shared" si="18" ref="G97:Q97">G98+G102</f>
        <v>2091</v>
      </c>
      <c r="H97" s="54">
        <f t="shared" si="18"/>
        <v>524</v>
      </c>
      <c r="I97" s="54">
        <f t="shared" si="18"/>
        <v>1023</v>
      </c>
      <c r="J97" s="54">
        <f t="shared" si="18"/>
        <v>1526</v>
      </c>
      <c r="K97" s="54">
        <f t="shared" si="18"/>
        <v>2091</v>
      </c>
      <c r="L97" s="54"/>
      <c r="M97" s="54">
        <f t="shared" si="18"/>
        <v>265.5</v>
      </c>
      <c r="N97" s="54">
        <f t="shared" si="18"/>
        <v>287</v>
      </c>
      <c r="O97" s="54">
        <f t="shared" si="18"/>
        <v>287</v>
      </c>
      <c r="P97" s="54">
        <f t="shared" si="18"/>
        <v>254</v>
      </c>
      <c r="Q97" s="59">
        <f t="shared" si="18"/>
        <v>1093.5</v>
      </c>
      <c r="R97" s="108">
        <f>'BVC 2016 analitic'!J100</f>
        <v>2091</v>
      </c>
      <c r="S97" s="109">
        <f t="shared" si="14"/>
        <v>997.5</v>
      </c>
      <c r="T97" s="92">
        <f t="shared" si="15"/>
        <v>0</v>
      </c>
    </row>
    <row r="98" spans="1:20" ht="15" customHeight="1">
      <c r="A98" s="462"/>
      <c r="B98" s="507"/>
      <c r="C98" s="49" t="s">
        <v>169</v>
      </c>
      <c r="D98" s="490" t="s">
        <v>319</v>
      </c>
      <c r="E98" s="490"/>
      <c r="F98" s="53">
        <v>88</v>
      </c>
      <c r="G98" s="59">
        <f aca="true" t="shared" si="19" ref="G98:Q98">G99+G100+G101</f>
        <v>1878</v>
      </c>
      <c r="H98" s="54">
        <f t="shared" si="19"/>
        <v>463</v>
      </c>
      <c r="I98" s="54">
        <f t="shared" si="19"/>
        <v>927</v>
      </c>
      <c r="J98" s="54">
        <f t="shared" si="19"/>
        <v>1382</v>
      </c>
      <c r="K98" s="54">
        <f t="shared" si="19"/>
        <v>1878</v>
      </c>
      <c r="L98" s="54"/>
      <c r="M98" s="54">
        <f t="shared" si="19"/>
        <v>243.25</v>
      </c>
      <c r="N98" s="54">
        <f t="shared" si="19"/>
        <v>238</v>
      </c>
      <c r="O98" s="54">
        <f t="shared" si="19"/>
        <v>238</v>
      </c>
      <c r="P98" s="54">
        <f t="shared" si="19"/>
        <v>238</v>
      </c>
      <c r="Q98" s="59">
        <f t="shared" si="19"/>
        <v>957.25</v>
      </c>
      <c r="R98" s="108">
        <f>'BVC 2016 analitic'!J101</f>
        <v>1878</v>
      </c>
      <c r="S98" s="109">
        <f t="shared" si="14"/>
        <v>920.75</v>
      </c>
      <c r="T98" s="92">
        <f t="shared" si="15"/>
        <v>0</v>
      </c>
    </row>
    <row r="99" spans="1:20" ht="15" customHeight="1">
      <c r="A99" s="462"/>
      <c r="B99" s="507"/>
      <c r="C99" s="462"/>
      <c r="D99" s="490" t="s">
        <v>185</v>
      </c>
      <c r="E99" s="490"/>
      <c r="F99" s="53">
        <v>89</v>
      </c>
      <c r="G99" s="59">
        <f>K99</f>
        <v>1503</v>
      </c>
      <c r="H99" s="54">
        <v>375</v>
      </c>
      <c r="I99" s="54">
        <v>750</v>
      </c>
      <c r="J99" s="54">
        <v>1120</v>
      </c>
      <c r="K99" s="54">
        <v>1503</v>
      </c>
      <c r="L99" s="44"/>
      <c r="M99" s="94">
        <v>191</v>
      </c>
      <c r="N99" s="94">
        <v>191</v>
      </c>
      <c r="O99" s="94">
        <v>191</v>
      </c>
      <c r="P99" s="94">
        <v>191</v>
      </c>
      <c r="Q99" s="14">
        <f t="shared" si="13"/>
        <v>764</v>
      </c>
      <c r="R99" s="108">
        <f>'BVC 2016 analitic'!J102</f>
        <v>1503</v>
      </c>
      <c r="S99" s="109">
        <f t="shared" si="14"/>
        <v>739</v>
      </c>
      <c r="T99" s="92">
        <f t="shared" si="15"/>
        <v>0</v>
      </c>
    </row>
    <row r="100" spans="1:20" ht="15" customHeight="1">
      <c r="A100" s="462"/>
      <c r="B100" s="507"/>
      <c r="C100" s="462"/>
      <c r="D100" s="498" t="s">
        <v>198</v>
      </c>
      <c r="E100" s="499"/>
      <c r="F100" s="53">
        <v>90</v>
      </c>
      <c r="G100" s="59">
        <f>K100</f>
        <v>354</v>
      </c>
      <c r="H100" s="54">
        <v>88</v>
      </c>
      <c r="I100" s="54">
        <v>177</v>
      </c>
      <c r="J100" s="54">
        <v>262</v>
      </c>
      <c r="K100" s="54">
        <v>354</v>
      </c>
      <c r="L100" s="44"/>
      <c r="M100" s="94">
        <v>47</v>
      </c>
      <c r="N100" s="94">
        <v>47</v>
      </c>
      <c r="O100" s="94">
        <v>47</v>
      </c>
      <c r="P100" s="94">
        <v>47</v>
      </c>
      <c r="Q100" s="14">
        <f t="shared" si="13"/>
        <v>188</v>
      </c>
      <c r="R100" s="108">
        <f>'BVC 2016 analitic'!J103</f>
        <v>354</v>
      </c>
      <c r="S100" s="109">
        <f t="shared" si="14"/>
        <v>166</v>
      </c>
      <c r="T100" s="92">
        <f t="shared" si="15"/>
        <v>0</v>
      </c>
    </row>
    <row r="101" spans="1:20" ht="15" customHeight="1">
      <c r="A101" s="462"/>
      <c r="B101" s="507"/>
      <c r="C101" s="462"/>
      <c r="D101" s="490" t="s">
        <v>186</v>
      </c>
      <c r="E101" s="490"/>
      <c r="F101" s="53">
        <v>91</v>
      </c>
      <c r="G101" s="59">
        <f>K101</f>
        <v>21</v>
      </c>
      <c r="H101" s="54"/>
      <c r="I101" s="54"/>
      <c r="J101" s="54"/>
      <c r="K101" s="54">
        <v>21</v>
      </c>
      <c r="L101" s="44"/>
      <c r="M101" s="94">
        <f>R101/4</f>
        <v>5.25</v>
      </c>
      <c r="Q101" s="14">
        <f t="shared" si="13"/>
        <v>5.25</v>
      </c>
      <c r="R101" s="108">
        <f>'BVC 2016 analitic'!J104</f>
        <v>21</v>
      </c>
      <c r="S101" s="109">
        <f t="shared" si="14"/>
        <v>15.75</v>
      </c>
      <c r="T101" s="92">
        <f t="shared" si="15"/>
        <v>0</v>
      </c>
    </row>
    <row r="102" spans="1:20" ht="30" customHeight="1">
      <c r="A102" s="462"/>
      <c r="B102" s="507"/>
      <c r="C102" s="49" t="s">
        <v>170</v>
      </c>
      <c r="D102" s="490" t="s">
        <v>316</v>
      </c>
      <c r="E102" s="490"/>
      <c r="F102" s="53">
        <v>92</v>
      </c>
      <c r="G102" s="59">
        <f aca="true" t="shared" si="20" ref="G102:Q102">G103+G106+G107+G108+G109</f>
        <v>213</v>
      </c>
      <c r="H102" s="54">
        <f t="shared" si="20"/>
        <v>61</v>
      </c>
      <c r="I102" s="54">
        <f t="shared" si="20"/>
        <v>96</v>
      </c>
      <c r="J102" s="54">
        <f t="shared" si="20"/>
        <v>144</v>
      </c>
      <c r="K102" s="54">
        <f t="shared" si="20"/>
        <v>213</v>
      </c>
      <c r="L102" s="54"/>
      <c r="M102" s="54">
        <f t="shared" si="20"/>
        <v>22.25</v>
      </c>
      <c r="N102" s="54">
        <f t="shared" si="20"/>
        <v>49</v>
      </c>
      <c r="O102" s="54">
        <f t="shared" si="20"/>
        <v>49</v>
      </c>
      <c r="P102" s="54">
        <f t="shared" si="20"/>
        <v>16</v>
      </c>
      <c r="Q102" s="59">
        <f t="shared" si="20"/>
        <v>136.25</v>
      </c>
      <c r="R102" s="108">
        <f>'BVC 2016 analitic'!J105</f>
        <v>213</v>
      </c>
      <c r="S102" s="109">
        <f t="shared" si="14"/>
        <v>76.75</v>
      </c>
      <c r="T102" s="92">
        <f t="shared" si="15"/>
        <v>0</v>
      </c>
    </row>
    <row r="103" spans="1:20" ht="43.5" customHeight="1">
      <c r="A103" s="462"/>
      <c r="B103" s="507"/>
      <c r="C103" s="49"/>
      <c r="D103" s="490" t="s">
        <v>105</v>
      </c>
      <c r="E103" s="490"/>
      <c r="F103" s="53">
        <v>93</v>
      </c>
      <c r="G103" s="59">
        <f aca="true" t="shared" si="21" ref="G103:G108">K103</f>
        <v>21</v>
      </c>
      <c r="H103" s="54">
        <v>13</v>
      </c>
      <c r="I103" s="54"/>
      <c r="J103" s="54"/>
      <c r="K103" s="54">
        <v>21</v>
      </c>
      <c r="L103" s="44"/>
      <c r="M103" s="94">
        <f>R103/4</f>
        <v>0</v>
      </c>
      <c r="Q103" s="14">
        <f t="shared" si="13"/>
        <v>0</v>
      </c>
      <c r="R103" s="108">
        <f>'BVC 2016 analitic'!J106</f>
        <v>0</v>
      </c>
      <c r="S103" s="109">
        <f t="shared" si="14"/>
        <v>0</v>
      </c>
      <c r="T103" s="92">
        <f t="shared" si="15"/>
        <v>21</v>
      </c>
    </row>
    <row r="104" spans="1:20" ht="27.75" customHeight="1">
      <c r="A104" s="462"/>
      <c r="B104" s="507"/>
      <c r="C104" s="49"/>
      <c r="D104" s="107"/>
      <c r="E104" s="107" t="s">
        <v>275</v>
      </c>
      <c r="F104" s="53">
        <v>94</v>
      </c>
      <c r="G104" s="59">
        <f t="shared" si="21"/>
        <v>0</v>
      </c>
      <c r="H104" s="54"/>
      <c r="I104" s="54"/>
      <c r="J104" s="54"/>
      <c r="K104" s="54"/>
      <c r="L104" s="44"/>
      <c r="M104" s="94">
        <f>R104/4</f>
        <v>0</v>
      </c>
      <c r="Q104" s="14">
        <f t="shared" si="13"/>
        <v>0</v>
      </c>
      <c r="R104" s="108">
        <f>'BVC 2016 analitic'!J107</f>
        <v>0</v>
      </c>
      <c r="S104" s="109">
        <f t="shared" si="14"/>
        <v>0</v>
      </c>
      <c r="T104" s="92">
        <f t="shared" si="15"/>
        <v>0</v>
      </c>
    </row>
    <row r="105" spans="1:20" ht="30" customHeight="1">
      <c r="A105" s="462"/>
      <c r="B105" s="507"/>
      <c r="C105" s="49"/>
      <c r="D105" s="107"/>
      <c r="E105" s="107" t="s">
        <v>276</v>
      </c>
      <c r="F105" s="53">
        <v>95</v>
      </c>
      <c r="G105" s="59">
        <f t="shared" si="21"/>
        <v>0</v>
      </c>
      <c r="H105" s="54"/>
      <c r="I105" s="54"/>
      <c r="J105" s="54"/>
      <c r="K105" s="54"/>
      <c r="L105" s="44"/>
      <c r="M105" s="94">
        <f>R105/4</f>
        <v>0</v>
      </c>
      <c r="Q105" s="14">
        <f t="shared" si="13"/>
        <v>0</v>
      </c>
      <c r="R105" s="108">
        <f>'BVC 2016 analitic'!J108</f>
        <v>0</v>
      </c>
      <c r="S105" s="109">
        <f t="shared" si="14"/>
        <v>0</v>
      </c>
      <c r="T105" s="92">
        <f t="shared" si="15"/>
        <v>0</v>
      </c>
    </row>
    <row r="106" spans="1:20" ht="15" customHeight="1">
      <c r="A106" s="462"/>
      <c r="B106" s="507"/>
      <c r="C106" s="49"/>
      <c r="D106" s="490" t="s">
        <v>106</v>
      </c>
      <c r="E106" s="490"/>
      <c r="F106" s="53">
        <v>96</v>
      </c>
      <c r="G106" s="59">
        <f t="shared" si="21"/>
        <v>192</v>
      </c>
      <c r="H106" s="54">
        <v>48</v>
      </c>
      <c r="I106" s="54">
        <v>96</v>
      </c>
      <c r="J106" s="54">
        <v>144</v>
      </c>
      <c r="K106" s="54">
        <v>192</v>
      </c>
      <c r="L106" s="44"/>
      <c r="M106" s="94">
        <v>17</v>
      </c>
      <c r="N106" s="94">
        <v>16</v>
      </c>
      <c r="O106" s="94">
        <v>16</v>
      </c>
      <c r="P106" s="94">
        <v>16</v>
      </c>
      <c r="Q106" s="14">
        <f t="shared" si="13"/>
        <v>65</v>
      </c>
      <c r="R106" s="108">
        <f>'BVC 2016 analitic'!J109</f>
        <v>192</v>
      </c>
      <c r="S106" s="109">
        <f t="shared" si="14"/>
        <v>127</v>
      </c>
      <c r="T106" s="92">
        <f t="shared" si="15"/>
        <v>0</v>
      </c>
    </row>
    <row r="107" spans="1:20" ht="15" customHeight="1">
      <c r="A107" s="462"/>
      <c r="B107" s="507"/>
      <c r="C107" s="49"/>
      <c r="D107" s="490" t="s">
        <v>107</v>
      </c>
      <c r="E107" s="490"/>
      <c r="F107" s="53">
        <v>97</v>
      </c>
      <c r="G107" s="59">
        <f t="shared" si="21"/>
        <v>0</v>
      </c>
      <c r="H107" s="54">
        <f>M107</f>
        <v>0</v>
      </c>
      <c r="I107" s="54"/>
      <c r="J107" s="54"/>
      <c r="K107" s="54"/>
      <c r="L107" s="44"/>
      <c r="N107" s="94">
        <v>33</v>
      </c>
      <c r="O107" s="94">
        <v>33</v>
      </c>
      <c r="Q107" s="14">
        <f t="shared" si="13"/>
        <v>66</v>
      </c>
      <c r="R107" s="108">
        <f>'BVC 2016 analitic'!J110</f>
        <v>0</v>
      </c>
      <c r="S107" s="109">
        <f t="shared" si="14"/>
        <v>-66</v>
      </c>
      <c r="T107" s="92">
        <f t="shared" si="15"/>
        <v>0</v>
      </c>
    </row>
    <row r="108" spans="1:20" ht="15" customHeight="1">
      <c r="A108" s="462"/>
      <c r="B108" s="507"/>
      <c r="C108" s="49"/>
      <c r="D108" s="490" t="s">
        <v>182</v>
      </c>
      <c r="E108" s="490"/>
      <c r="F108" s="53">
        <v>98</v>
      </c>
      <c r="G108" s="59">
        <f t="shared" si="21"/>
        <v>0</v>
      </c>
      <c r="H108" s="54">
        <f>M108</f>
        <v>0</v>
      </c>
      <c r="I108" s="54"/>
      <c r="J108" s="54"/>
      <c r="K108" s="54">
        <f>H108</f>
        <v>0</v>
      </c>
      <c r="L108" s="44"/>
      <c r="M108" s="94">
        <v>0</v>
      </c>
      <c r="Q108" s="14">
        <f t="shared" si="13"/>
        <v>0</v>
      </c>
      <c r="R108" s="108">
        <f>'BVC 2016 analitic'!J111</f>
        <v>0</v>
      </c>
      <c r="S108" s="109">
        <f t="shared" si="14"/>
        <v>0</v>
      </c>
      <c r="T108" s="92">
        <f t="shared" si="15"/>
        <v>0</v>
      </c>
    </row>
    <row r="109" spans="1:20" ht="15" customHeight="1">
      <c r="A109" s="462"/>
      <c r="B109" s="507"/>
      <c r="C109" s="49"/>
      <c r="D109" s="490" t="s">
        <v>183</v>
      </c>
      <c r="E109" s="490"/>
      <c r="F109" s="53">
        <v>99</v>
      </c>
      <c r="G109" s="59"/>
      <c r="H109" s="54"/>
      <c r="I109" s="54"/>
      <c r="J109" s="54"/>
      <c r="K109" s="54"/>
      <c r="L109" s="44"/>
      <c r="M109" s="94">
        <f>R109/4</f>
        <v>5.25</v>
      </c>
      <c r="Q109" s="14">
        <f t="shared" si="13"/>
        <v>5.25</v>
      </c>
      <c r="R109" s="108">
        <f>'BVC 2016 analitic'!J112</f>
        <v>21</v>
      </c>
      <c r="S109" s="109">
        <f t="shared" si="14"/>
        <v>15.75</v>
      </c>
      <c r="T109" s="92">
        <f t="shared" si="15"/>
        <v>-21</v>
      </c>
    </row>
    <row r="110" spans="1:20" ht="30" customHeight="1">
      <c r="A110" s="462"/>
      <c r="B110" s="507"/>
      <c r="C110" s="49" t="s">
        <v>171</v>
      </c>
      <c r="D110" s="490" t="s">
        <v>317</v>
      </c>
      <c r="E110" s="490"/>
      <c r="F110" s="53">
        <v>100</v>
      </c>
      <c r="G110" s="59">
        <f aca="true" t="shared" si="22" ref="G110:Q110">G111+G112+G113</f>
        <v>129</v>
      </c>
      <c r="H110" s="54">
        <f t="shared" si="22"/>
        <v>129</v>
      </c>
      <c r="I110" s="54">
        <f t="shared" si="22"/>
        <v>0</v>
      </c>
      <c r="J110" s="54">
        <f t="shared" si="22"/>
        <v>0</v>
      </c>
      <c r="K110" s="54">
        <f t="shared" si="22"/>
        <v>129</v>
      </c>
      <c r="L110" s="54"/>
      <c r="M110" s="54">
        <f t="shared" si="22"/>
        <v>32.25</v>
      </c>
      <c r="N110" s="54">
        <f t="shared" si="22"/>
        <v>0</v>
      </c>
      <c r="O110" s="54">
        <f t="shared" si="22"/>
        <v>0</v>
      </c>
      <c r="P110" s="54">
        <f t="shared" si="22"/>
        <v>0</v>
      </c>
      <c r="Q110" s="54">
        <f t="shared" si="22"/>
        <v>32.25</v>
      </c>
      <c r="R110" s="108">
        <f>'BVC 2016 analitic'!J113</f>
        <v>129</v>
      </c>
      <c r="S110" s="109">
        <f t="shared" si="14"/>
        <v>96.75</v>
      </c>
      <c r="T110" s="92">
        <f t="shared" si="15"/>
        <v>0</v>
      </c>
    </row>
    <row r="111" spans="1:20" ht="15" customHeight="1">
      <c r="A111" s="462"/>
      <c r="B111" s="507"/>
      <c r="C111" s="49"/>
      <c r="D111" s="490" t="s">
        <v>108</v>
      </c>
      <c r="E111" s="490"/>
      <c r="F111" s="53">
        <v>101</v>
      </c>
      <c r="G111" s="59"/>
      <c r="H111" s="54"/>
      <c r="I111" s="54"/>
      <c r="J111" s="54"/>
      <c r="K111" s="54"/>
      <c r="L111" s="44"/>
      <c r="M111" s="94">
        <f>R111/4</f>
        <v>0</v>
      </c>
      <c r="Q111" s="14">
        <f t="shared" si="13"/>
        <v>0</v>
      </c>
      <c r="R111" s="108">
        <f>'BVC 2016 analitic'!J114</f>
        <v>0</v>
      </c>
      <c r="S111" s="109">
        <f t="shared" si="14"/>
        <v>0</v>
      </c>
      <c r="T111" s="92">
        <f t="shared" si="15"/>
        <v>0</v>
      </c>
    </row>
    <row r="112" spans="1:20" ht="28.5" customHeight="1">
      <c r="A112" s="462"/>
      <c r="B112" s="507"/>
      <c r="C112" s="49"/>
      <c r="D112" s="490" t="s">
        <v>109</v>
      </c>
      <c r="E112" s="490"/>
      <c r="F112" s="53">
        <v>102</v>
      </c>
      <c r="G112" s="59">
        <f>K112</f>
        <v>129</v>
      </c>
      <c r="H112" s="54">
        <v>129</v>
      </c>
      <c r="I112" s="54"/>
      <c r="J112" s="54"/>
      <c r="K112" s="54">
        <v>129</v>
      </c>
      <c r="L112" s="44"/>
      <c r="M112" s="94">
        <f>R112/4</f>
        <v>32.25</v>
      </c>
      <c r="Q112" s="14">
        <f t="shared" si="13"/>
        <v>32.25</v>
      </c>
      <c r="R112" s="108">
        <f>'BVC 2016 analitic'!J115</f>
        <v>129</v>
      </c>
      <c r="S112" s="109">
        <f t="shared" si="14"/>
        <v>96.75</v>
      </c>
      <c r="T112" s="92">
        <f t="shared" si="15"/>
        <v>0</v>
      </c>
    </row>
    <row r="113" spans="1:20" ht="47.25" customHeight="1">
      <c r="A113" s="462"/>
      <c r="B113" s="507"/>
      <c r="C113" s="49"/>
      <c r="D113" s="490" t="s">
        <v>184</v>
      </c>
      <c r="E113" s="490"/>
      <c r="F113" s="53">
        <v>103</v>
      </c>
      <c r="G113" s="59"/>
      <c r="H113" s="54"/>
      <c r="I113" s="54"/>
      <c r="J113" s="54"/>
      <c r="K113" s="54"/>
      <c r="L113" s="44"/>
      <c r="M113" s="94">
        <f>R113/4</f>
        <v>0</v>
      </c>
      <c r="Q113" s="14">
        <f t="shared" si="13"/>
        <v>0</v>
      </c>
      <c r="R113" s="108">
        <f>'BVC 2016 analitic'!J116</f>
        <v>0</v>
      </c>
      <c r="S113" s="109">
        <f t="shared" si="14"/>
        <v>0</v>
      </c>
      <c r="T113" s="92">
        <f t="shared" si="15"/>
        <v>0</v>
      </c>
    </row>
    <row r="114" spans="1:20" ht="28.5" customHeight="1">
      <c r="A114" s="462"/>
      <c r="B114" s="507"/>
      <c r="C114" s="49" t="s">
        <v>172</v>
      </c>
      <c r="D114" s="490" t="s">
        <v>359</v>
      </c>
      <c r="E114" s="490"/>
      <c r="F114" s="53">
        <v>104</v>
      </c>
      <c r="G114" s="59">
        <f aca="true" t="shared" si="23" ref="G114:Q114">G115+G118+G121+G122</f>
        <v>101</v>
      </c>
      <c r="H114" s="54">
        <f t="shared" si="23"/>
        <v>53</v>
      </c>
      <c r="I114" s="54">
        <f t="shared" si="23"/>
        <v>32</v>
      </c>
      <c r="J114" s="54">
        <f t="shared" si="23"/>
        <v>48</v>
      </c>
      <c r="K114" s="54">
        <f t="shared" si="23"/>
        <v>101</v>
      </c>
      <c r="L114" s="54"/>
      <c r="M114" s="54">
        <f t="shared" si="23"/>
        <v>111</v>
      </c>
      <c r="N114" s="54">
        <f t="shared" si="23"/>
        <v>41</v>
      </c>
      <c r="O114" s="54">
        <f t="shared" si="23"/>
        <v>40</v>
      </c>
      <c r="P114" s="54">
        <f t="shared" si="23"/>
        <v>41</v>
      </c>
      <c r="Q114" s="54">
        <f t="shared" si="23"/>
        <v>233</v>
      </c>
      <c r="R114" s="108">
        <f>'BVC 2016 analitic'!J117</f>
        <v>101</v>
      </c>
      <c r="S114" s="109">
        <f t="shared" si="14"/>
        <v>-132</v>
      </c>
      <c r="T114" s="92">
        <f t="shared" si="15"/>
        <v>0</v>
      </c>
    </row>
    <row r="115" spans="1:20" ht="15" customHeight="1">
      <c r="A115" s="462"/>
      <c r="B115" s="507"/>
      <c r="C115" s="462"/>
      <c r="D115" s="490" t="s">
        <v>253</v>
      </c>
      <c r="E115" s="490"/>
      <c r="F115" s="53">
        <v>105</v>
      </c>
      <c r="G115" s="59">
        <f>K115</f>
        <v>101</v>
      </c>
      <c r="H115" s="54">
        <f>H116+H117</f>
        <v>53</v>
      </c>
      <c r="I115" s="54">
        <f>I116+I117</f>
        <v>32</v>
      </c>
      <c r="J115" s="54">
        <f>J116+J117</f>
        <v>48</v>
      </c>
      <c r="K115" s="54">
        <f>K116+K117</f>
        <v>101</v>
      </c>
      <c r="L115" s="44"/>
      <c r="M115" s="94">
        <f>M116+M117</f>
        <v>44</v>
      </c>
      <c r="N115" s="94">
        <f>N116+N117</f>
        <v>18</v>
      </c>
      <c r="O115" s="94">
        <f>O116+O117</f>
        <v>18</v>
      </c>
      <c r="P115" s="94">
        <f>P116+P117</f>
        <v>18</v>
      </c>
      <c r="Q115" s="14">
        <f t="shared" si="13"/>
        <v>98</v>
      </c>
      <c r="R115" s="108">
        <f>'BVC 2016 analitic'!J118</f>
        <v>101</v>
      </c>
      <c r="S115" s="109">
        <f t="shared" si="14"/>
        <v>3</v>
      </c>
      <c r="T115" s="92">
        <f t="shared" si="15"/>
        <v>0</v>
      </c>
    </row>
    <row r="116" spans="1:20" ht="15" customHeight="1">
      <c r="A116" s="462"/>
      <c r="B116" s="507"/>
      <c r="C116" s="462"/>
      <c r="D116" s="107"/>
      <c r="E116" s="116" t="s">
        <v>301</v>
      </c>
      <c r="F116" s="53">
        <v>106</v>
      </c>
      <c r="G116" s="59">
        <f aca="true" t="shared" si="24" ref="G116:G121">K116</f>
        <v>64</v>
      </c>
      <c r="H116" s="54">
        <v>16</v>
      </c>
      <c r="I116" s="54">
        <v>32</v>
      </c>
      <c r="J116" s="54">
        <v>48</v>
      </c>
      <c r="K116" s="54">
        <v>64</v>
      </c>
      <c r="L116" s="44"/>
      <c r="M116" s="94">
        <v>18</v>
      </c>
      <c r="N116" s="94">
        <v>18</v>
      </c>
      <c r="O116" s="94">
        <v>18</v>
      </c>
      <c r="P116" s="94">
        <v>18</v>
      </c>
      <c r="Q116" s="14">
        <f t="shared" si="13"/>
        <v>72</v>
      </c>
      <c r="R116" s="108">
        <f>'BVC 2016 analitic'!J119</f>
        <v>64</v>
      </c>
      <c r="S116" s="109">
        <f t="shared" si="14"/>
        <v>-8</v>
      </c>
      <c r="T116" s="92">
        <f t="shared" si="15"/>
        <v>0</v>
      </c>
    </row>
    <row r="117" spans="1:20" ht="15" customHeight="1">
      <c r="A117" s="462"/>
      <c r="B117" s="507"/>
      <c r="C117" s="462"/>
      <c r="D117" s="107"/>
      <c r="E117" s="116" t="s">
        <v>322</v>
      </c>
      <c r="F117" s="53">
        <v>107</v>
      </c>
      <c r="G117" s="59">
        <f t="shared" si="24"/>
        <v>37</v>
      </c>
      <c r="H117" s="54">
        <v>37</v>
      </c>
      <c r="I117" s="54"/>
      <c r="J117" s="54"/>
      <c r="K117" s="54">
        <v>37</v>
      </c>
      <c r="L117" s="44"/>
      <c r="M117" s="94">
        <v>26</v>
      </c>
      <c r="Q117" s="14">
        <f t="shared" si="13"/>
        <v>26</v>
      </c>
      <c r="R117" s="108">
        <f>'BVC 2016 analitic'!J120</f>
        <v>37</v>
      </c>
      <c r="S117" s="109">
        <f t="shared" si="14"/>
        <v>11</v>
      </c>
      <c r="T117" s="92">
        <f t="shared" si="15"/>
        <v>0</v>
      </c>
    </row>
    <row r="118" spans="1:20" ht="15" customHeight="1">
      <c r="A118" s="462"/>
      <c r="B118" s="507"/>
      <c r="C118" s="462"/>
      <c r="D118" s="490" t="s">
        <v>300</v>
      </c>
      <c r="E118" s="490"/>
      <c r="F118" s="53">
        <v>108</v>
      </c>
      <c r="G118" s="59">
        <f t="shared" si="24"/>
        <v>0</v>
      </c>
      <c r="H118" s="54">
        <f>H119+H120</f>
        <v>0</v>
      </c>
      <c r="I118" s="54">
        <f>I119+I120</f>
        <v>0</v>
      </c>
      <c r="J118" s="54">
        <f>J119+J120</f>
        <v>0</v>
      </c>
      <c r="K118" s="54">
        <f>K119+K120</f>
        <v>0</v>
      </c>
      <c r="L118" s="44"/>
      <c r="M118" s="94">
        <f>M119+M120</f>
        <v>63</v>
      </c>
      <c r="N118" s="94">
        <f>N119+N120</f>
        <v>18</v>
      </c>
      <c r="O118" s="94">
        <f>O119+O120</f>
        <v>18</v>
      </c>
      <c r="P118" s="94">
        <f>P119+P120</f>
        <v>18</v>
      </c>
      <c r="Q118" s="14">
        <f t="shared" si="13"/>
        <v>117</v>
      </c>
      <c r="R118" s="108">
        <f>'BVC 2016 analitic'!J121</f>
        <v>0</v>
      </c>
      <c r="S118" s="109">
        <f t="shared" si="14"/>
        <v>-117</v>
      </c>
      <c r="T118" s="92">
        <f t="shared" si="15"/>
        <v>0</v>
      </c>
    </row>
    <row r="119" spans="1:20" ht="15" customHeight="1">
      <c r="A119" s="462"/>
      <c r="B119" s="507"/>
      <c r="C119" s="462"/>
      <c r="D119" s="107"/>
      <c r="E119" s="116" t="s">
        <v>301</v>
      </c>
      <c r="F119" s="53">
        <v>109</v>
      </c>
      <c r="G119" s="59">
        <f t="shared" si="24"/>
        <v>0</v>
      </c>
      <c r="H119" s="54"/>
      <c r="I119" s="54"/>
      <c r="J119" s="54"/>
      <c r="K119" s="54"/>
      <c r="L119" s="44"/>
      <c r="M119" s="94">
        <v>18</v>
      </c>
      <c r="N119" s="94">
        <v>18</v>
      </c>
      <c r="O119" s="94">
        <v>18</v>
      </c>
      <c r="P119" s="94">
        <v>18</v>
      </c>
      <c r="Q119" s="14">
        <f t="shared" si="13"/>
        <v>72</v>
      </c>
      <c r="R119" s="108">
        <f>'BVC 2016 analitic'!J122</f>
        <v>0</v>
      </c>
      <c r="S119" s="109">
        <f t="shared" si="14"/>
        <v>-72</v>
      </c>
      <c r="T119" s="92">
        <f t="shared" si="15"/>
        <v>0</v>
      </c>
    </row>
    <row r="120" spans="1:20" ht="15" customHeight="1">
      <c r="A120" s="462"/>
      <c r="B120" s="507"/>
      <c r="C120" s="462"/>
      <c r="D120" s="107"/>
      <c r="E120" s="116" t="s">
        <v>322</v>
      </c>
      <c r="F120" s="53">
        <v>110</v>
      </c>
      <c r="G120" s="59"/>
      <c r="H120" s="54"/>
      <c r="I120" s="54"/>
      <c r="J120" s="54"/>
      <c r="K120" s="54"/>
      <c r="L120" s="44"/>
      <c r="M120" s="94">
        <v>45</v>
      </c>
      <c r="Q120" s="14">
        <f t="shared" si="13"/>
        <v>45</v>
      </c>
      <c r="R120" s="108">
        <f>'BVC 2016 analitic'!J123</f>
        <v>0</v>
      </c>
      <c r="S120" s="109">
        <f t="shared" si="14"/>
        <v>-45</v>
      </c>
      <c r="T120" s="92">
        <f t="shared" si="15"/>
        <v>0</v>
      </c>
    </row>
    <row r="121" spans="1:20" ht="15" customHeight="1">
      <c r="A121" s="462"/>
      <c r="B121" s="507"/>
      <c r="C121" s="462"/>
      <c r="D121" s="490" t="s">
        <v>251</v>
      </c>
      <c r="E121" s="490"/>
      <c r="F121" s="53">
        <v>111</v>
      </c>
      <c r="G121" s="59">
        <f t="shared" si="24"/>
        <v>0</v>
      </c>
      <c r="H121" s="54"/>
      <c r="I121" s="54"/>
      <c r="J121" s="54"/>
      <c r="K121" s="54"/>
      <c r="L121" s="44"/>
      <c r="M121" s="94">
        <v>4</v>
      </c>
      <c r="N121" s="94">
        <v>5</v>
      </c>
      <c r="O121" s="94">
        <v>4</v>
      </c>
      <c r="P121" s="94">
        <v>5</v>
      </c>
      <c r="Q121" s="14">
        <f t="shared" si="13"/>
        <v>18</v>
      </c>
      <c r="R121" s="108">
        <f>'BVC 2016 analitic'!J124</f>
        <v>0</v>
      </c>
      <c r="S121" s="109">
        <f t="shared" si="14"/>
        <v>-18</v>
      </c>
      <c r="T121" s="92">
        <f t="shared" si="15"/>
        <v>0</v>
      </c>
    </row>
    <row r="122" spans="1:20" ht="15" customHeight="1">
      <c r="A122" s="462"/>
      <c r="B122" s="507"/>
      <c r="C122" s="49"/>
      <c r="D122" s="490" t="s">
        <v>252</v>
      </c>
      <c r="E122" s="490"/>
      <c r="F122" s="53">
        <v>112</v>
      </c>
      <c r="G122" s="59"/>
      <c r="H122" s="54"/>
      <c r="I122" s="54"/>
      <c r="J122" s="54"/>
      <c r="K122" s="54"/>
      <c r="L122" s="44"/>
      <c r="M122" s="94">
        <f>R122/4</f>
        <v>0</v>
      </c>
      <c r="Q122" s="14">
        <f t="shared" si="13"/>
        <v>0</v>
      </c>
      <c r="R122" s="108">
        <f>'BVC 2016 analitic'!J125</f>
        <v>0</v>
      </c>
      <c r="S122" s="109">
        <f t="shared" si="14"/>
        <v>0</v>
      </c>
      <c r="T122" s="92">
        <f t="shared" si="15"/>
        <v>0</v>
      </c>
    </row>
    <row r="123" spans="1:20" ht="15" customHeight="1">
      <c r="A123" s="462"/>
      <c r="B123" s="507"/>
      <c r="C123" s="49" t="s">
        <v>173</v>
      </c>
      <c r="D123" s="490" t="s">
        <v>325</v>
      </c>
      <c r="E123" s="490"/>
      <c r="F123" s="53">
        <v>113</v>
      </c>
      <c r="G123" s="59">
        <f aca="true" t="shared" si="25" ref="G123:Q123">G124+G125+G126+G127+G128+G129</f>
        <v>418</v>
      </c>
      <c r="H123" s="54">
        <f t="shared" si="25"/>
        <v>104</v>
      </c>
      <c r="I123" s="54">
        <f t="shared" si="25"/>
        <v>206</v>
      </c>
      <c r="J123" s="54">
        <f t="shared" si="25"/>
        <v>310</v>
      </c>
      <c r="K123" s="54">
        <f t="shared" si="25"/>
        <v>418</v>
      </c>
      <c r="L123" s="54"/>
      <c r="M123" s="54">
        <f t="shared" si="25"/>
        <v>77</v>
      </c>
      <c r="N123" s="54">
        <f t="shared" si="25"/>
        <v>63</v>
      </c>
      <c r="O123" s="54">
        <f t="shared" si="25"/>
        <v>64</v>
      </c>
      <c r="P123" s="54">
        <f t="shared" si="25"/>
        <v>65</v>
      </c>
      <c r="Q123" s="54">
        <f t="shared" si="25"/>
        <v>269</v>
      </c>
      <c r="R123" s="108">
        <f>'BVC 2016 analitic'!J126</f>
        <v>418</v>
      </c>
      <c r="S123" s="109">
        <f t="shared" si="14"/>
        <v>149</v>
      </c>
      <c r="T123" s="92">
        <f t="shared" si="15"/>
        <v>0</v>
      </c>
    </row>
    <row r="124" spans="1:20" ht="15" customHeight="1">
      <c r="A124" s="462"/>
      <c r="B124" s="507"/>
      <c r="C124" s="462"/>
      <c r="D124" s="490" t="s">
        <v>254</v>
      </c>
      <c r="E124" s="490"/>
      <c r="F124" s="53">
        <v>114</v>
      </c>
      <c r="G124" s="59">
        <f>K124</f>
        <v>297</v>
      </c>
      <c r="H124" s="54">
        <v>75</v>
      </c>
      <c r="I124" s="54">
        <v>148</v>
      </c>
      <c r="J124" s="54">
        <v>222</v>
      </c>
      <c r="K124" s="54">
        <v>297</v>
      </c>
      <c r="L124" s="44"/>
      <c r="M124" s="94">
        <v>55</v>
      </c>
      <c r="N124" s="94">
        <v>44</v>
      </c>
      <c r="O124" s="94">
        <v>44</v>
      </c>
      <c r="P124" s="94">
        <v>44</v>
      </c>
      <c r="Q124" s="14">
        <f t="shared" si="13"/>
        <v>187</v>
      </c>
      <c r="R124" s="108">
        <f>'BVC 2016 analitic'!J127</f>
        <v>297</v>
      </c>
      <c r="S124" s="109">
        <f t="shared" si="14"/>
        <v>110</v>
      </c>
      <c r="T124" s="92">
        <f t="shared" si="15"/>
        <v>0</v>
      </c>
    </row>
    <row r="125" spans="1:20" ht="15" customHeight="1">
      <c r="A125" s="462"/>
      <c r="B125" s="507"/>
      <c r="C125" s="462"/>
      <c r="D125" s="490" t="s">
        <v>255</v>
      </c>
      <c r="E125" s="490"/>
      <c r="F125" s="53">
        <v>115</v>
      </c>
      <c r="G125" s="59">
        <f>K125</f>
        <v>8</v>
      </c>
      <c r="H125" s="54">
        <v>2</v>
      </c>
      <c r="I125" s="54">
        <v>4</v>
      </c>
      <c r="J125" s="54">
        <v>6</v>
      </c>
      <c r="K125" s="54">
        <v>8</v>
      </c>
      <c r="L125" s="44"/>
      <c r="M125" s="94">
        <v>1</v>
      </c>
      <c r="N125" s="94">
        <v>1</v>
      </c>
      <c r="O125" s="94">
        <v>2</v>
      </c>
      <c r="P125" s="94">
        <v>2</v>
      </c>
      <c r="Q125" s="14">
        <f t="shared" si="13"/>
        <v>6</v>
      </c>
      <c r="R125" s="108">
        <f>'BVC 2016 analitic'!J128</f>
        <v>8</v>
      </c>
      <c r="S125" s="109">
        <f>R125-Q125</f>
        <v>2</v>
      </c>
      <c r="T125" s="92">
        <f t="shared" si="15"/>
        <v>0</v>
      </c>
    </row>
    <row r="126" spans="1:20" ht="15" customHeight="1">
      <c r="A126" s="462"/>
      <c r="B126" s="507"/>
      <c r="C126" s="462"/>
      <c r="D126" s="490" t="s">
        <v>259</v>
      </c>
      <c r="E126" s="490"/>
      <c r="F126" s="53">
        <v>116</v>
      </c>
      <c r="G126" s="59">
        <f>K126</f>
        <v>98</v>
      </c>
      <c r="H126" s="54">
        <v>24</v>
      </c>
      <c r="I126" s="54">
        <v>48</v>
      </c>
      <c r="J126" s="54">
        <v>72</v>
      </c>
      <c r="K126" s="54">
        <v>98</v>
      </c>
      <c r="L126" s="44"/>
      <c r="M126" s="94">
        <v>20</v>
      </c>
      <c r="N126" s="94">
        <v>17</v>
      </c>
      <c r="O126" s="94">
        <v>17</v>
      </c>
      <c r="P126" s="94">
        <v>17</v>
      </c>
      <c r="Q126" s="14">
        <f t="shared" si="13"/>
        <v>71</v>
      </c>
      <c r="R126" s="108">
        <f>'BVC 2016 analitic'!J129</f>
        <v>98</v>
      </c>
      <c r="S126" s="109">
        <f t="shared" si="14"/>
        <v>27</v>
      </c>
      <c r="T126" s="92">
        <f t="shared" si="15"/>
        <v>0</v>
      </c>
    </row>
    <row r="127" spans="1:20" ht="15" customHeight="1">
      <c r="A127" s="462"/>
      <c r="B127" s="507"/>
      <c r="C127" s="462"/>
      <c r="D127" s="490" t="s">
        <v>256</v>
      </c>
      <c r="E127" s="490"/>
      <c r="F127" s="53">
        <v>117</v>
      </c>
      <c r="G127" s="59">
        <f>K127</f>
        <v>15</v>
      </c>
      <c r="H127" s="54">
        <v>3</v>
      </c>
      <c r="I127" s="54">
        <v>6</v>
      </c>
      <c r="J127" s="54">
        <v>10</v>
      </c>
      <c r="K127" s="54">
        <v>15</v>
      </c>
      <c r="L127" s="44"/>
      <c r="M127" s="94">
        <v>1</v>
      </c>
      <c r="N127" s="94">
        <v>1</v>
      </c>
      <c r="O127" s="94">
        <v>1</v>
      </c>
      <c r="P127" s="94">
        <v>2</v>
      </c>
      <c r="Q127" s="14">
        <f t="shared" si="13"/>
        <v>5</v>
      </c>
      <c r="R127" s="108">
        <f>'BVC 2016 analitic'!J130</f>
        <v>15</v>
      </c>
      <c r="S127" s="109">
        <f t="shared" si="14"/>
        <v>10</v>
      </c>
      <c r="T127" s="92">
        <f t="shared" si="15"/>
        <v>0</v>
      </c>
    </row>
    <row r="128" spans="1:20" ht="15" customHeight="1">
      <c r="A128" s="462"/>
      <c r="B128" s="507"/>
      <c r="C128" s="462"/>
      <c r="D128" s="490" t="s">
        <v>257</v>
      </c>
      <c r="E128" s="490"/>
      <c r="F128" s="53">
        <v>118</v>
      </c>
      <c r="G128" s="59"/>
      <c r="H128" s="54"/>
      <c r="I128" s="54"/>
      <c r="J128" s="54"/>
      <c r="K128" s="54"/>
      <c r="L128" s="44"/>
      <c r="Q128" s="14">
        <f t="shared" si="13"/>
        <v>0</v>
      </c>
      <c r="R128" s="108">
        <f>'BVC 2016 analitic'!J131</f>
        <v>0</v>
      </c>
      <c r="S128" s="109">
        <f t="shared" si="14"/>
        <v>0</v>
      </c>
      <c r="T128" s="92">
        <f t="shared" si="15"/>
        <v>0</v>
      </c>
    </row>
    <row r="129" spans="1:20" ht="15" customHeight="1">
      <c r="A129" s="462"/>
      <c r="B129" s="507"/>
      <c r="C129" s="462"/>
      <c r="D129" s="490" t="s">
        <v>258</v>
      </c>
      <c r="E129" s="490"/>
      <c r="F129" s="53">
        <v>119</v>
      </c>
      <c r="G129" s="59"/>
      <c r="H129" s="54"/>
      <c r="I129" s="54"/>
      <c r="J129" s="54"/>
      <c r="K129" s="54"/>
      <c r="L129" s="44"/>
      <c r="Q129" s="14">
        <f t="shared" si="13"/>
        <v>0</v>
      </c>
      <c r="R129" s="108">
        <f>'BVC 2016 analitic'!J132</f>
        <v>0</v>
      </c>
      <c r="S129" s="109">
        <f t="shared" si="14"/>
        <v>0</v>
      </c>
      <c r="T129" s="92">
        <f t="shared" si="15"/>
        <v>0</v>
      </c>
    </row>
    <row r="130" spans="1:20" ht="27.75" customHeight="1">
      <c r="A130" s="462"/>
      <c r="B130" s="507"/>
      <c r="C130" s="493" t="s">
        <v>327</v>
      </c>
      <c r="D130" s="494"/>
      <c r="E130" s="495"/>
      <c r="F130" s="53">
        <v>120</v>
      </c>
      <c r="G130" s="59">
        <f aca="true" t="shared" si="26" ref="G130:Q130">G131+G134+G135+G136+G137+G138</f>
        <v>282</v>
      </c>
      <c r="H130" s="54">
        <f t="shared" si="26"/>
        <v>64</v>
      </c>
      <c r="I130" s="54">
        <f t="shared" si="26"/>
        <v>125</v>
      </c>
      <c r="J130" s="54">
        <f t="shared" si="26"/>
        <v>200</v>
      </c>
      <c r="K130" s="54">
        <f t="shared" si="26"/>
        <v>282</v>
      </c>
      <c r="L130" s="54"/>
      <c r="M130" s="54">
        <f t="shared" si="26"/>
        <v>98.5</v>
      </c>
      <c r="N130" s="54">
        <f t="shared" si="26"/>
        <v>93</v>
      </c>
      <c r="O130" s="54">
        <f t="shared" si="26"/>
        <v>102</v>
      </c>
      <c r="P130" s="54">
        <f t="shared" si="26"/>
        <v>122</v>
      </c>
      <c r="Q130" s="54">
        <f t="shared" si="26"/>
        <v>415.5</v>
      </c>
      <c r="R130" s="108">
        <f>'BVC 2016 analitic'!J133</f>
        <v>282</v>
      </c>
      <c r="S130" s="109">
        <f t="shared" si="14"/>
        <v>-133.5</v>
      </c>
      <c r="T130" s="92">
        <f t="shared" si="15"/>
        <v>0</v>
      </c>
    </row>
    <row r="131" spans="1:20" ht="15" customHeight="1">
      <c r="A131" s="462"/>
      <c r="B131" s="507"/>
      <c r="C131" s="49" t="s">
        <v>34</v>
      </c>
      <c r="D131" s="490" t="s">
        <v>326</v>
      </c>
      <c r="E131" s="490"/>
      <c r="F131" s="53">
        <v>121</v>
      </c>
      <c r="G131" s="59">
        <f aca="true" t="shared" si="27" ref="G131:Q131">G132+G133</f>
        <v>2</v>
      </c>
      <c r="H131" s="54">
        <f t="shared" si="27"/>
        <v>1</v>
      </c>
      <c r="I131" s="54">
        <f t="shared" si="27"/>
        <v>0</v>
      </c>
      <c r="J131" s="54">
        <f t="shared" si="27"/>
        <v>0</v>
      </c>
      <c r="K131" s="54">
        <f t="shared" si="27"/>
        <v>2</v>
      </c>
      <c r="L131" s="54"/>
      <c r="M131" s="54">
        <f t="shared" si="27"/>
        <v>0.5</v>
      </c>
      <c r="N131" s="54">
        <f t="shared" si="27"/>
        <v>0</v>
      </c>
      <c r="O131" s="54">
        <f t="shared" si="27"/>
        <v>0</v>
      </c>
      <c r="P131" s="54">
        <f t="shared" si="27"/>
        <v>0</v>
      </c>
      <c r="Q131" s="54">
        <f t="shared" si="27"/>
        <v>0.5</v>
      </c>
      <c r="R131" s="108">
        <f>'BVC 2016 analitic'!J134</f>
        <v>2</v>
      </c>
      <c r="S131" s="109">
        <f t="shared" si="14"/>
        <v>1.5</v>
      </c>
      <c r="T131" s="92">
        <f t="shared" si="15"/>
        <v>0</v>
      </c>
    </row>
    <row r="132" spans="1:20" ht="15" customHeight="1">
      <c r="A132" s="462"/>
      <c r="B132" s="507"/>
      <c r="C132" s="49"/>
      <c r="D132" s="490" t="s">
        <v>110</v>
      </c>
      <c r="E132" s="490"/>
      <c r="F132" s="53">
        <v>122</v>
      </c>
      <c r="G132" s="59"/>
      <c r="H132" s="54"/>
      <c r="I132" s="54"/>
      <c r="J132" s="54"/>
      <c r="K132" s="54"/>
      <c r="L132" s="44"/>
      <c r="M132" s="94">
        <f>R132/4</f>
        <v>0</v>
      </c>
      <c r="Q132" s="14">
        <f t="shared" si="13"/>
        <v>0</v>
      </c>
      <c r="R132" s="108">
        <f>'BVC 2016 analitic'!J135</f>
        <v>0</v>
      </c>
      <c r="S132" s="109">
        <f t="shared" si="14"/>
        <v>0</v>
      </c>
      <c r="T132" s="92">
        <f t="shared" si="15"/>
        <v>0</v>
      </c>
    </row>
    <row r="133" spans="1:20" ht="15" customHeight="1">
      <c r="A133" s="462"/>
      <c r="B133" s="507"/>
      <c r="C133" s="49"/>
      <c r="D133" s="490" t="s">
        <v>111</v>
      </c>
      <c r="E133" s="490"/>
      <c r="F133" s="53">
        <v>123</v>
      </c>
      <c r="G133" s="59">
        <f>K133</f>
        <v>2</v>
      </c>
      <c r="H133" s="54">
        <v>1</v>
      </c>
      <c r="I133" s="54"/>
      <c r="J133" s="54"/>
      <c r="K133" s="54">
        <v>2</v>
      </c>
      <c r="L133" s="44"/>
      <c r="M133" s="94">
        <f>R133/4</f>
        <v>0.5</v>
      </c>
      <c r="Q133" s="14">
        <f t="shared" si="13"/>
        <v>0.5</v>
      </c>
      <c r="R133" s="108">
        <f>'BVC 2016 analitic'!J136</f>
        <v>2</v>
      </c>
      <c r="S133" s="109">
        <f t="shared" si="14"/>
        <v>1.5</v>
      </c>
      <c r="T133" s="92">
        <f t="shared" si="15"/>
        <v>0</v>
      </c>
    </row>
    <row r="134" spans="1:20" ht="15" customHeight="1">
      <c r="A134" s="462"/>
      <c r="B134" s="507"/>
      <c r="C134" s="49" t="s">
        <v>35</v>
      </c>
      <c r="D134" s="490" t="s">
        <v>112</v>
      </c>
      <c r="E134" s="490"/>
      <c r="F134" s="53">
        <v>124</v>
      </c>
      <c r="G134" s="59">
        <f>K134</f>
        <v>0</v>
      </c>
      <c r="H134" s="54"/>
      <c r="I134" s="54"/>
      <c r="J134" s="54"/>
      <c r="K134" s="54"/>
      <c r="L134" s="44"/>
      <c r="M134" s="94">
        <v>51</v>
      </c>
      <c r="N134" s="94">
        <v>51</v>
      </c>
      <c r="O134" s="94">
        <v>51</v>
      </c>
      <c r="P134" s="94">
        <v>52</v>
      </c>
      <c r="Q134" s="14">
        <f>SUM(M134:P134)</f>
        <v>205</v>
      </c>
      <c r="R134" s="108">
        <f>'BVC 2016 analitic'!J137</f>
        <v>0</v>
      </c>
      <c r="S134" s="109">
        <f t="shared" si="14"/>
        <v>-205</v>
      </c>
      <c r="T134" s="92">
        <f t="shared" si="15"/>
        <v>0</v>
      </c>
    </row>
    <row r="135" spans="1:20" ht="15" customHeight="1">
      <c r="A135" s="462"/>
      <c r="B135" s="507"/>
      <c r="C135" s="49" t="s">
        <v>37</v>
      </c>
      <c r="D135" s="490" t="s">
        <v>241</v>
      </c>
      <c r="E135" s="490"/>
      <c r="F135" s="53">
        <v>125</v>
      </c>
      <c r="G135" s="59"/>
      <c r="H135" s="54"/>
      <c r="I135" s="54"/>
      <c r="J135" s="54"/>
      <c r="K135" s="54"/>
      <c r="L135" s="44"/>
      <c r="Q135" s="14">
        <f t="shared" si="13"/>
        <v>0</v>
      </c>
      <c r="R135" s="108">
        <f>'BVC 2016 analitic'!J138</f>
        <v>0</v>
      </c>
      <c r="S135" s="109">
        <f t="shared" si="14"/>
        <v>0</v>
      </c>
      <c r="T135" s="92">
        <f t="shared" si="15"/>
        <v>0</v>
      </c>
    </row>
    <row r="136" spans="1:20" ht="15" customHeight="1">
      <c r="A136" s="462"/>
      <c r="B136" s="507"/>
      <c r="C136" s="49" t="s">
        <v>39</v>
      </c>
      <c r="D136" s="498" t="s">
        <v>52</v>
      </c>
      <c r="E136" s="499"/>
      <c r="F136" s="53">
        <v>126</v>
      </c>
      <c r="G136" s="59"/>
      <c r="H136" s="54"/>
      <c r="I136" s="54"/>
      <c r="J136" s="54"/>
      <c r="K136" s="54"/>
      <c r="L136" s="44"/>
      <c r="M136" s="94">
        <f>R136/4</f>
        <v>0</v>
      </c>
      <c r="Q136" s="14">
        <f t="shared" si="13"/>
        <v>0</v>
      </c>
      <c r="R136" s="108">
        <f>'BVC 2016 analitic'!J139</f>
        <v>0</v>
      </c>
      <c r="S136" s="109">
        <f t="shared" si="14"/>
        <v>0</v>
      </c>
      <c r="T136" s="92">
        <f t="shared" si="15"/>
        <v>0</v>
      </c>
    </row>
    <row r="137" spans="1:20" ht="27" customHeight="1">
      <c r="A137" s="462"/>
      <c r="B137" s="507"/>
      <c r="C137" s="46" t="s">
        <v>40</v>
      </c>
      <c r="D137" s="490" t="s">
        <v>47</v>
      </c>
      <c r="E137" s="490"/>
      <c r="F137" s="53">
        <v>127</v>
      </c>
      <c r="G137" s="59">
        <f>K137</f>
        <v>250</v>
      </c>
      <c r="H137" s="54">
        <v>63</v>
      </c>
      <c r="I137" s="54">
        <v>125</v>
      </c>
      <c r="J137" s="54">
        <v>200</v>
      </c>
      <c r="K137" s="54">
        <v>250</v>
      </c>
      <c r="L137" s="44"/>
      <c r="M137" s="94">
        <v>47</v>
      </c>
      <c r="N137" s="94">
        <v>48</v>
      </c>
      <c r="O137" s="94">
        <v>47</v>
      </c>
      <c r="P137" s="94">
        <v>48</v>
      </c>
      <c r="Q137" s="14">
        <f t="shared" si="13"/>
        <v>190</v>
      </c>
      <c r="R137" s="108">
        <f>'BVC 2016 analitic'!J140</f>
        <v>250</v>
      </c>
      <c r="S137" s="109">
        <f t="shared" si="14"/>
        <v>60</v>
      </c>
      <c r="T137" s="92">
        <f t="shared" si="15"/>
        <v>0</v>
      </c>
    </row>
    <row r="138" spans="1:20" ht="28.5" customHeight="1">
      <c r="A138" s="462"/>
      <c r="B138" s="508"/>
      <c r="C138" s="45" t="s">
        <v>272</v>
      </c>
      <c r="D138" s="503" t="s">
        <v>367</v>
      </c>
      <c r="E138" s="504"/>
      <c r="F138" s="53">
        <v>128</v>
      </c>
      <c r="G138" s="59">
        <f aca="true" t="shared" si="28" ref="G138:Q138">G139-G142</f>
        <v>30</v>
      </c>
      <c r="H138" s="54">
        <f t="shared" si="28"/>
        <v>0</v>
      </c>
      <c r="I138" s="54">
        <f t="shared" si="28"/>
        <v>0</v>
      </c>
      <c r="J138" s="54">
        <f t="shared" si="28"/>
        <v>0</v>
      </c>
      <c r="K138" s="54">
        <f>K139</f>
        <v>30</v>
      </c>
      <c r="L138" s="54"/>
      <c r="M138" s="54">
        <f t="shared" si="28"/>
        <v>0</v>
      </c>
      <c r="N138" s="54">
        <f t="shared" si="28"/>
        <v>-6</v>
      </c>
      <c r="O138" s="54">
        <f t="shared" si="28"/>
        <v>4</v>
      </c>
      <c r="P138" s="54">
        <f t="shared" si="28"/>
        <v>22</v>
      </c>
      <c r="Q138" s="54">
        <f t="shared" si="28"/>
        <v>20</v>
      </c>
      <c r="R138" s="108">
        <f>'BVC 2016 analitic'!J141</f>
        <v>30</v>
      </c>
      <c r="S138" s="109">
        <f t="shared" si="14"/>
        <v>10</v>
      </c>
      <c r="T138" s="92">
        <f t="shared" si="15"/>
        <v>0</v>
      </c>
    </row>
    <row r="139" spans="1:20" ht="15">
      <c r="A139" s="462"/>
      <c r="B139" s="49"/>
      <c r="C139" s="33"/>
      <c r="D139" s="117" t="s">
        <v>150</v>
      </c>
      <c r="E139" s="118" t="s">
        <v>336</v>
      </c>
      <c r="F139" s="53">
        <v>129</v>
      </c>
      <c r="G139" s="59">
        <f>K139</f>
        <v>30</v>
      </c>
      <c r="H139" s="54">
        <f>M139</f>
        <v>0</v>
      </c>
      <c r="I139" s="54">
        <f>M139+N139</f>
        <v>0</v>
      </c>
      <c r="J139" s="54"/>
      <c r="K139" s="54">
        <v>30</v>
      </c>
      <c r="L139" s="44"/>
      <c r="O139" s="94">
        <v>10</v>
      </c>
      <c r="P139" s="94">
        <v>30</v>
      </c>
      <c r="Q139" s="14">
        <f t="shared" si="13"/>
        <v>40</v>
      </c>
      <c r="R139" s="108">
        <f>'BVC 2016 analitic'!J142</f>
        <v>30</v>
      </c>
      <c r="S139" s="109">
        <f t="shared" si="14"/>
        <v>-10</v>
      </c>
      <c r="T139" s="92">
        <f t="shared" si="15"/>
        <v>0</v>
      </c>
    </row>
    <row r="140" spans="1:20" ht="27" customHeight="1">
      <c r="A140" s="462"/>
      <c r="B140" s="49"/>
      <c r="C140" s="30"/>
      <c r="D140" s="117" t="s">
        <v>323</v>
      </c>
      <c r="E140" s="116" t="s">
        <v>337</v>
      </c>
      <c r="F140" s="53">
        <v>130</v>
      </c>
      <c r="G140" s="59">
        <f>K140</f>
        <v>0</v>
      </c>
      <c r="H140" s="54">
        <f>M140</f>
        <v>0</v>
      </c>
      <c r="I140" s="54"/>
      <c r="J140" s="54"/>
      <c r="K140" s="54">
        <f>M140+N140+O140+P140</f>
        <v>0</v>
      </c>
      <c r="L140" s="44"/>
      <c r="M140" s="94">
        <v>0</v>
      </c>
      <c r="Q140" s="14">
        <f aca="true" t="shared" si="29" ref="Q140:Q159">SUM(M140:P140)</f>
        <v>0</v>
      </c>
      <c r="R140" s="108">
        <f>'BVC 2016 analitic'!J143</f>
        <v>0</v>
      </c>
      <c r="S140" s="109">
        <f aca="true" t="shared" si="30" ref="S140:S163">R140-Q140</f>
        <v>0</v>
      </c>
      <c r="T140" s="92">
        <f aca="true" t="shared" si="31" ref="T140:T163">G140-R140</f>
        <v>0</v>
      </c>
    </row>
    <row r="141" spans="1:20" ht="27" customHeight="1">
      <c r="A141" s="462"/>
      <c r="B141" s="49"/>
      <c r="C141" s="30"/>
      <c r="D141" s="117" t="s">
        <v>363</v>
      </c>
      <c r="E141" s="119" t="s">
        <v>371</v>
      </c>
      <c r="F141" s="53" t="s">
        <v>362</v>
      </c>
      <c r="G141" s="59"/>
      <c r="H141" s="54"/>
      <c r="I141" s="54"/>
      <c r="J141" s="54"/>
      <c r="K141" s="54"/>
      <c r="L141" s="44"/>
      <c r="M141" s="94">
        <f aca="true" t="shared" si="32" ref="M141:M163">R141/4</f>
        <v>0</v>
      </c>
      <c r="Q141" s="14">
        <f t="shared" si="29"/>
        <v>0</v>
      </c>
      <c r="R141" s="108">
        <f>'BVC 2016 analitic'!J144</f>
        <v>0</v>
      </c>
      <c r="S141" s="109">
        <f t="shared" si="30"/>
        <v>0</v>
      </c>
      <c r="T141" s="92">
        <f t="shared" si="31"/>
        <v>0</v>
      </c>
    </row>
    <row r="142" spans="1:20" ht="30" customHeight="1">
      <c r="A142" s="462"/>
      <c r="B142" s="49"/>
      <c r="C142" s="30"/>
      <c r="D142" s="117" t="s">
        <v>244</v>
      </c>
      <c r="E142" s="118" t="s">
        <v>250</v>
      </c>
      <c r="F142" s="53">
        <v>131</v>
      </c>
      <c r="G142" s="59">
        <f>K142</f>
        <v>0</v>
      </c>
      <c r="H142" s="54">
        <f>M142</f>
        <v>0</v>
      </c>
      <c r="I142" s="54"/>
      <c r="J142" s="54"/>
      <c r="K142" s="54"/>
      <c r="L142" s="44"/>
      <c r="M142" s="94">
        <f>M143</f>
        <v>0</v>
      </c>
      <c r="N142" s="94">
        <f>N143</f>
        <v>6</v>
      </c>
      <c r="O142" s="94">
        <f>O143</f>
        <v>6</v>
      </c>
      <c r="P142" s="94">
        <f>P143</f>
        <v>8</v>
      </c>
      <c r="Q142" s="94">
        <f>Q143</f>
        <v>20</v>
      </c>
      <c r="R142" s="108">
        <f>'BVC 2016 analitic'!J145</f>
        <v>0</v>
      </c>
      <c r="S142" s="109">
        <f t="shared" si="30"/>
        <v>-20</v>
      </c>
      <c r="T142" s="92">
        <f t="shared" si="31"/>
        <v>0</v>
      </c>
    </row>
    <row r="143" spans="1:20" ht="15" customHeight="1">
      <c r="A143" s="462"/>
      <c r="B143" s="49"/>
      <c r="C143" s="49"/>
      <c r="D143" s="107" t="s">
        <v>245</v>
      </c>
      <c r="E143" s="107" t="s">
        <v>340</v>
      </c>
      <c r="F143" s="53">
        <v>132</v>
      </c>
      <c r="G143" s="59">
        <f>K143</f>
        <v>0</v>
      </c>
      <c r="H143" s="54">
        <f>M143</f>
        <v>0</v>
      </c>
      <c r="I143" s="54"/>
      <c r="J143" s="54"/>
      <c r="K143" s="54"/>
      <c r="L143" s="44"/>
      <c r="M143" s="94">
        <f>SUM(M144:M146)</f>
        <v>0</v>
      </c>
      <c r="N143" s="94">
        <f>SUM(N144:N146)</f>
        <v>6</v>
      </c>
      <c r="O143" s="94">
        <f>SUM(O144:O146)</f>
        <v>6</v>
      </c>
      <c r="P143" s="94">
        <f>SUM(P144:P146)</f>
        <v>8</v>
      </c>
      <c r="Q143" s="94">
        <f>SUM(Q144:Q146)</f>
        <v>20</v>
      </c>
      <c r="R143" s="108">
        <f>'BVC 2016 analitic'!J146</f>
        <v>0</v>
      </c>
      <c r="S143" s="109">
        <f t="shared" si="30"/>
        <v>-20</v>
      </c>
      <c r="T143" s="92">
        <f t="shared" si="31"/>
        <v>0</v>
      </c>
    </row>
    <row r="144" spans="1:20" ht="15" customHeight="1">
      <c r="A144" s="462"/>
      <c r="B144" s="49"/>
      <c r="C144" s="49"/>
      <c r="D144" s="107"/>
      <c r="E144" s="116" t="s">
        <v>395</v>
      </c>
      <c r="F144" s="53">
        <v>133</v>
      </c>
      <c r="G144" s="59">
        <f>K144</f>
        <v>0</v>
      </c>
      <c r="H144" s="54"/>
      <c r="I144" s="54"/>
      <c r="J144" s="54"/>
      <c r="K144" s="54">
        <f>M144+N144+O144+P144</f>
        <v>0</v>
      </c>
      <c r="L144" s="44"/>
      <c r="M144" s="94">
        <v>0</v>
      </c>
      <c r="Q144" s="14">
        <f t="shared" si="29"/>
        <v>0</v>
      </c>
      <c r="R144" s="108">
        <f>'BVC 2016 analitic'!J147</f>
        <v>0</v>
      </c>
      <c r="S144" s="109">
        <f t="shared" si="30"/>
        <v>0</v>
      </c>
      <c r="T144" s="92">
        <f t="shared" si="31"/>
        <v>0</v>
      </c>
    </row>
    <row r="145" spans="1:20" ht="30.75" customHeight="1">
      <c r="A145" s="462"/>
      <c r="B145" s="49"/>
      <c r="C145" s="49"/>
      <c r="D145" s="107"/>
      <c r="E145" s="107" t="s">
        <v>267</v>
      </c>
      <c r="F145" s="53">
        <v>134</v>
      </c>
      <c r="G145" s="59">
        <f>K145</f>
        <v>0</v>
      </c>
      <c r="H145" s="54">
        <f>M145</f>
        <v>0</v>
      </c>
      <c r="I145" s="54"/>
      <c r="J145" s="54"/>
      <c r="K145" s="54"/>
      <c r="L145" s="44"/>
      <c r="N145" s="94">
        <v>6</v>
      </c>
      <c r="O145" s="94">
        <v>6</v>
      </c>
      <c r="P145" s="94">
        <v>8</v>
      </c>
      <c r="Q145" s="14">
        <f t="shared" si="29"/>
        <v>20</v>
      </c>
      <c r="R145" s="108">
        <f>'BVC 2016 analitic'!J148</f>
        <v>0</v>
      </c>
      <c r="S145" s="109">
        <f t="shared" si="30"/>
        <v>-20</v>
      </c>
      <c r="T145" s="92">
        <f t="shared" si="31"/>
        <v>0</v>
      </c>
    </row>
    <row r="146" spans="1:20" ht="15" customHeight="1">
      <c r="A146" s="462"/>
      <c r="B146" s="49"/>
      <c r="C146" s="49"/>
      <c r="D146" s="107"/>
      <c r="E146" s="111" t="s">
        <v>268</v>
      </c>
      <c r="F146" s="53">
        <v>135</v>
      </c>
      <c r="G146" s="59"/>
      <c r="H146" s="54"/>
      <c r="I146" s="54"/>
      <c r="J146" s="54"/>
      <c r="K146" s="54"/>
      <c r="L146" s="44"/>
      <c r="M146" s="94">
        <f t="shared" si="32"/>
        <v>0</v>
      </c>
      <c r="Q146" s="14">
        <f t="shared" si="29"/>
        <v>0</v>
      </c>
      <c r="R146" s="108">
        <f>'BVC 2016 analitic'!J149</f>
        <v>0</v>
      </c>
      <c r="S146" s="109">
        <f t="shared" si="30"/>
        <v>0</v>
      </c>
      <c r="T146" s="92">
        <f t="shared" si="31"/>
        <v>0</v>
      </c>
    </row>
    <row r="147" spans="1:20" ht="30.75" customHeight="1">
      <c r="A147" s="462"/>
      <c r="B147" s="49">
        <v>2</v>
      </c>
      <c r="C147" s="49"/>
      <c r="D147" s="490" t="s">
        <v>341</v>
      </c>
      <c r="E147" s="490"/>
      <c r="F147" s="50">
        <v>136</v>
      </c>
      <c r="G147" s="59">
        <f aca="true" t="shared" si="33" ref="G147:Q147">G148+G151+G154</f>
        <v>15</v>
      </c>
      <c r="H147" s="59">
        <f t="shared" si="33"/>
        <v>0</v>
      </c>
      <c r="I147" s="59">
        <f t="shared" si="33"/>
        <v>0</v>
      </c>
      <c r="J147" s="59">
        <f t="shared" si="33"/>
        <v>0</v>
      </c>
      <c r="K147" s="59">
        <f t="shared" si="33"/>
        <v>15</v>
      </c>
      <c r="L147" s="54"/>
      <c r="M147" s="54">
        <f t="shared" si="33"/>
        <v>3.75</v>
      </c>
      <c r="N147" s="54">
        <f t="shared" si="33"/>
        <v>0</v>
      </c>
      <c r="O147" s="54">
        <f t="shared" si="33"/>
        <v>0</v>
      </c>
      <c r="P147" s="54">
        <f t="shared" si="33"/>
        <v>2</v>
      </c>
      <c r="Q147" s="54">
        <f t="shared" si="33"/>
        <v>5.75</v>
      </c>
      <c r="R147" s="108">
        <f>'BVC 2016 analitic'!J150</f>
        <v>15</v>
      </c>
      <c r="S147" s="109">
        <f t="shared" si="30"/>
        <v>9.25</v>
      </c>
      <c r="T147" s="92">
        <f t="shared" si="31"/>
        <v>0</v>
      </c>
    </row>
    <row r="148" spans="1:20" ht="15" customHeight="1">
      <c r="A148" s="462"/>
      <c r="B148" s="462"/>
      <c r="C148" s="49" t="s">
        <v>34</v>
      </c>
      <c r="D148" s="490" t="s">
        <v>342</v>
      </c>
      <c r="E148" s="490"/>
      <c r="F148" s="53">
        <v>137</v>
      </c>
      <c r="G148" s="59">
        <f>G149+G150</f>
        <v>0</v>
      </c>
      <c r="H148" s="54">
        <f>H149+H150</f>
        <v>0</v>
      </c>
      <c r="I148" s="54">
        <f>I149+I150</f>
        <v>0</v>
      </c>
      <c r="J148" s="54">
        <f>J149+J150</f>
        <v>0</v>
      </c>
      <c r="K148" s="54">
        <f>K149+K150</f>
        <v>0</v>
      </c>
      <c r="L148" s="44"/>
      <c r="M148" s="94">
        <f t="shared" si="32"/>
        <v>0</v>
      </c>
      <c r="Q148" s="14">
        <f t="shared" si="29"/>
        <v>0</v>
      </c>
      <c r="R148" s="108">
        <f>'BVC 2016 analitic'!J151</f>
        <v>0</v>
      </c>
      <c r="S148" s="109">
        <f t="shared" si="30"/>
        <v>0</v>
      </c>
      <c r="T148" s="92">
        <f t="shared" si="31"/>
        <v>0</v>
      </c>
    </row>
    <row r="149" spans="1:20" ht="15" customHeight="1">
      <c r="A149" s="462"/>
      <c r="B149" s="462"/>
      <c r="C149" s="49"/>
      <c r="D149" s="107" t="s">
        <v>175</v>
      </c>
      <c r="E149" s="107" t="s">
        <v>177</v>
      </c>
      <c r="F149" s="53">
        <v>138</v>
      </c>
      <c r="G149" s="59"/>
      <c r="H149" s="54"/>
      <c r="I149" s="54"/>
      <c r="J149" s="54"/>
      <c r="K149" s="54"/>
      <c r="L149" s="44"/>
      <c r="M149" s="94">
        <f t="shared" si="32"/>
        <v>0</v>
      </c>
      <c r="Q149" s="14">
        <f t="shared" si="29"/>
        <v>0</v>
      </c>
      <c r="R149" s="108">
        <f>'BVC 2016 analitic'!J152</f>
        <v>0</v>
      </c>
      <c r="S149" s="109">
        <f t="shared" si="30"/>
        <v>0</v>
      </c>
      <c r="T149" s="92">
        <f t="shared" si="31"/>
        <v>0</v>
      </c>
    </row>
    <row r="150" spans="1:20" ht="15" customHeight="1">
      <c r="A150" s="462"/>
      <c r="B150" s="462"/>
      <c r="C150" s="49"/>
      <c r="D150" s="107" t="s">
        <v>176</v>
      </c>
      <c r="E150" s="107" t="s">
        <v>178</v>
      </c>
      <c r="F150" s="53">
        <v>139</v>
      </c>
      <c r="G150" s="59"/>
      <c r="H150" s="54"/>
      <c r="I150" s="54"/>
      <c r="J150" s="54"/>
      <c r="K150" s="54"/>
      <c r="L150" s="44"/>
      <c r="M150" s="94">
        <f t="shared" si="32"/>
        <v>0</v>
      </c>
      <c r="Q150" s="14">
        <f t="shared" si="29"/>
        <v>0</v>
      </c>
      <c r="R150" s="108">
        <f>'BVC 2016 analitic'!J153</f>
        <v>0</v>
      </c>
      <c r="S150" s="109">
        <f t="shared" si="30"/>
        <v>0</v>
      </c>
      <c r="T150" s="92">
        <f t="shared" si="31"/>
        <v>0</v>
      </c>
    </row>
    <row r="151" spans="1:20" ht="12.75" customHeight="1">
      <c r="A151" s="462"/>
      <c r="B151" s="462"/>
      <c r="C151" s="49" t="s">
        <v>35</v>
      </c>
      <c r="D151" s="490" t="s">
        <v>343</v>
      </c>
      <c r="E151" s="490"/>
      <c r="F151" s="53">
        <v>140</v>
      </c>
      <c r="G151" s="81">
        <f>K151</f>
        <v>0</v>
      </c>
      <c r="H151" s="86"/>
      <c r="I151" s="86"/>
      <c r="J151" s="87"/>
      <c r="K151" s="87"/>
      <c r="L151" s="35"/>
      <c r="P151" s="94">
        <v>2</v>
      </c>
      <c r="Q151" s="14">
        <f t="shared" si="29"/>
        <v>2</v>
      </c>
      <c r="R151" s="108">
        <f>'BVC 2016 analitic'!J154</f>
        <v>0</v>
      </c>
      <c r="S151" s="109">
        <f t="shared" si="30"/>
        <v>-2</v>
      </c>
      <c r="T151" s="92">
        <f t="shared" si="31"/>
        <v>0</v>
      </c>
    </row>
    <row r="152" spans="1:20" ht="12.75" customHeight="1">
      <c r="A152" s="462"/>
      <c r="B152" s="462"/>
      <c r="C152" s="49"/>
      <c r="D152" s="107" t="s">
        <v>89</v>
      </c>
      <c r="E152" s="107" t="s">
        <v>177</v>
      </c>
      <c r="F152" s="53">
        <v>141</v>
      </c>
      <c r="G152" s="81"/>
      <c r="H152" s="86"/>
      <c r="I152" s="86"/>
      <c r="J152" s="87"/>
      <c r="K152" s="87"/>
      <c r="L152" s="35"/>
      <c r="M152" s="94">
        <f t="shared" si="32"/>
        <v>0</v>
      </c>
      <c r="Q152" s="14">
        <f t="shared" si="29"/>
        <v>0</v>
      </c>
      <c r="R152" s="108">
        <f>'BVC 2016 analitic'!J155</f>
        <v>0</v>
      </c>
      <c r="S152" s="109">
        <f t="shared" si="30"/>
        <v>0</v>
      </c>
      <c r="T152" s="92">
        <f t="shared" si="31"/>
        <v>0</v>
      </c>
    </row>
    <row r="153" spans="1:20" ht="12.75" customHeight="1">
      <c r="A153" s="462"/>
      <c r="B153" s="462"/>
      <c r="C153" s="49"/>
      <c r="D153" s="107" t="s">
        <v>91</v>
      </c>
      <c r="E153" s="107" t="s">
        <v>178</v>
      </c>
      <c r="F153" s="53">
        <v>142</v>
      </c>
      <c r="G153" s="120"/>
      <c r="H153" s="121"/>
      <c r="I153" s="121"/>
      <c r="J153" s="121"/>
      <c r="K153" s="121"/>
      <c r="L153" s="122"/>
      <c r="M153" s="94">
        <f t="shared" si="32"/>
        <v>0</v>
      </c>
      <c r="Q153" s="14">
        <f t="shared" si="29"/>
        <v>0</v>
      </c>
      <c r="R153" s="108">
        <f>'BVC 2016 analitic'!J156</f>
        <v>0</v>
      </c>
      <c r="S153" s="109">
        <f t="shared" si="30"/>
        <v>0</v>
      </c>
      <c r="T153" s="92">
        <f t="shared" si="31"/>
        <v>0</v>
      </c>
    </row>
    <row r="154" spans="1:20" ht="16.5" customHeight="1">
      <c r="A154" s="462"/>
      <c r="B154" s="462"/>
      <c r="C154" s="49" t="s">
        <v>37</v>
      </c>
      <c r="D154" s="490" t="s">
        <v>50</v>
      </c>
      <c r="E154" s="490"/>
      <c r="F154" s="53">
        <v>143</v>
      </c>
      <c r="G154" s="120">
        <f>K154</f>
        <v>15</v>
      </c>
      <c r="H154" s="121"/>
      <c r="I154" s="121"/>
      <c r="J154" s="121"/>
      <c r="K154" s="121">
        <v>15</v>
      </c>
      <c r="L154" s="122"/>
      <c r="M154" s="94">
        <f t="shared" si="32"/>
        <v>3.75</v>
      </c>
      <c r="Q154" s="14">
        <f t="shared" si="29"/>
        <v>3.75</v>
      </c>
      <c r="R154" s="108">
        <f>'BVC 2016 analitic'!J157</f>
        <v>15</v>
      </c>
      <c r="S154" s="109">
        <f t="shared" si="30"/>
        <v>11.25</v>
      </c>
      <c r="T154" s="92">
        <f t="shared" si="31"/>
        <v>0</v>
      </c>
    </row>
    <row r="155" spans="1:20" ht="12.75" customHeight="1">
      <c r="A155" s="462"/>
      <c r="B155" s="49">
        <v>3</v>
      </c>
      <c r="C155" s="49"/>
      <c r="D155" s="490" t="s">
        <v>14</v>
      </c>
      <c r="E155" s="490"/>
      <c r="F155" s="50">
        <v>144</v>
      </c>
      <c r="G155" s="120"/>
      <c r="H155" s="120"/>
      <c r="I155" s="120"/>
      <c r="J155" s="120"/>
      <c r="K155" s="120"/>
      <c r="L155" s="122"/>
      <c r="M155" s="94">
        <f t="shared" si="32"/>
        <v>0</v>
      </c>
      <c r="Q155" s="14">
        <f t="shared" si="29"/>
        <v>0</v>
      </c>
      <c r="R155" s="108">
        <f>'BVC 2016 analitic'!J158</f>
        <v>0</v>
      </c>
      <c r="S155" s="109">
        <f t="shared" si="30"/>
        <v>0</v>
      </c>
      <c r="T155" s="92">
        <f t="shared" si="31"/>
        <v>0</v>
      </c>
    </row>
    <row r="156" spans="1:20" ht="12.75" customHeight="1">
      <c r="A156" s="49" t="s">
        <v>24</v>
      </c>
      <c r="B156" s="49"/>
      <c r="C156" s="49"/>
      <c r="D156" s="490" t="s">
        <v>324</v>
      </c>
      <c r="E156" s="490"/>
      <c r="F156" s="50">
        <v>145</v>
      </c>
      <c r="G156" s="120">
        <f aca="true" t="shared" si="34" ref="G156:Q156">G11-G39</f>
        <v>30</v>
      </c>
      <c r="H156" s="120">
        <f t="shared" si="34"/>
        <v>-370.5</v>
      </c>
      <c r="I156" s="120">
        <f t="shared" si="34"/>
        <v>-200</v>
      </c>
      <c r="J156" s="120">
        <f t="shared" si="34"/>
        <v>84</v>
      </c>
      <c r="K156" s="120">
        <f t="shared" si="34"/>
        <v>30</v>
      </c>
      <c r="L156" s="121"/>
      <c r="M156" s="121">
        <f t="shared" si="34"/>
        <v>6.75</v>
      </c>
      <c r="N156" s="121">
        <f t="shared" si="34"/>
        <v>167</v>
      </c>
      <c r="O156" s="121">
        <f t="shared" si="34"/>
        <v>163</v>
      </c>
      <c r="P156" s="121">
        <v>194</v>
      </c>
      <c r="Q156" s="121">
        <f t="shared" si="34"/>
        <v>499.75</v>
      </c>
      <c r="R156" s="108">
        <f>'BVC 2016 analitic'!J159</f>
        <v>30</v>
      </c>
      <c r="S156" s="109">
        <f t="shared" si="30"/>
        <v>-469.75</v>
      </c>
      <c r="T156" s="92">
        <f t="shared" si="31"/>
        <v>0</v>
      </c>
    </row>
    <row r="157" spans="1:20" ht="15">
      <c r="A157" s="47"/>
      <c r="B157" s="47"/>
      <c r="C157" s="47"/>
      <c r="D157" s="123"/>
      <c r="E157" s="123" t="s">
        <v>344</v>
      </c>
      <c r="F157" s="53">
        <v>146</v>
      </c>
      <c r="G157" s="120"/>
      <c r="H157" s="121"/>
      <c r="I157" s="121"/>
      <c r="J157" s="121"/>
      <c r="K157" s="121"/>
      <c r="L157" s="122"/>
      <c r="M157" s="94">
        <f t="shared" si="32"/>
        <v>0</v>
      </c>
      <c r="Q157" s="14">
        <f t="shared" si="29"/>
        <v>0</v>
      </c>
      <c r="R157" s="108"/>
      <c r="S157" s="109"/>
      <c r="T157" s="92">
        <f t="shared" si="31"/>
        <v>0</v>
      </c>
    </row>
    <row r="158" spans="1:20" ht="12.75" customHeight="1">
      <c r="A158" s="47"/>
      <c r="B158" s="47"/>
      <c r="C158" s="47"/>
      <c r="D158" s="123"/>
      <c r="E158" s="123" t="s">
        <v>174</v>
      </c>
      <c r="F158" s="53">
        <v>147</v>
      </c>
      <c r="G158" s="120">
        <f>K158</f>
        <v>20</v>
      </c>
      <c r="H158" s="121">
        <v>5</v>
      </c>
      <c r="I158" s="121">
        <v>10</v>
      </c>
      <c r="J158" s="121">
        <v>15</v>
      </c>
      <c r="K158" s="121">
        <v>20</v>
      </c>
      <c r="L158" s="122"/>
      <c r="M158" s="94">
        <f t="shared" si="32"/>
        <v>0</v>
      </c>
      <c r="Q158" s="14">
        <f t="shared" si="29"/>
        <v>0</v>
      </c>
      <c r="R158" s="108">
        <f>'BVC 2016 analitic'!J160</f>
        <v>0</v>
      </c>
      <c r="S158" s="109">
        <f t="shared" si="30"/>
        <v>0</v>
      </c>
      <c r="T158" s="92">
        <f t="shared" si="31"/>
        <v>20</v>
      </c>
    </row>
    <row r="159" spans="1:20" ht="12.75" customHeight="1">
      <c r="A159" s="124" t="s">
        <v>25</v>
      </c>
      <c r="B159" s="76"/>
      <c r="C159" s="76"/>
      <c r="D159" s="419" t="s">
        <v>127</v>
      </c>
      <c r="E159" s="419"/>
      <c r="F159" s="53">
        <v>148</v>
      </c>
      <c r="G159" s="120">
        <f>(G156+G158)*16/100</f>
        <v>8</v>
      </c>
      <c r="H159" s="120">
        <f>H156*16%</f>
        <v>-59.28</v>
      </c>
      <c r="I159" s="120">
        <f>I156*16%</f>
        <v>-32</v>
      </c>
      <c r="J159" s="120">
        <f>J156*16%</f>
        <v>13.44</v>
      </c>
      <c r="K159" s="120">
        <v>9</v>
      </c>
      <c r="L159" s="122"/>
      <c r="M159" s="344"/>
      <c r="N159" s="344"/>
      <c r="O159" s="344"/>
      <c r="P159" s="344"/>
      <c r="Q159" s="14">
        <f t="shared" si="29"/>
        <v>0</v>
      </c>
      <c r="R159" s="108">
        <f>'BVC 2016 analitic'!J161</f>
        <v>20</v>
      </c>
      <c r="S159" s="109">
        <f t="shared" si="30"/>
        <v>20</v>
      </c>
      <c r="T159" s="92">
        <f t="shared" si="31"/>
        <v>-12</v>
      </c>
    </row>
    <row r="160" spans="1:20" ht="15" customHeight="1">
      <c r="A160" s="93" t="s">
        <v>26</v>
      </c>
      <c r="B160" s="32"/>
      <c r="C160" s="49"/>
      <c r="D160" s="496" t="s">
        <v>297</v>
      </c>
      <c r="E160" s="497"/>
      <c r="F160" s="53">
        <v>149</v>
      </c>
      <c r="G160" s="120">
        <f>K160</f>
        <v>11</v>
      </c>
      <c r="H160" s="121">
        <f>M160+N160</f>
        <v>0</v>
      </c>
      <c r="I160" s="121"/>
      <c r="J160" s="121">
        <f>I160+O160</f>
        <v>0</v>
      </c>
      <c r="K160" s="121">
        <v>11</v>
      </c>
      <c r="L160" s="122"/>
      <c r="R160" s="108">
        <f>'BVC 2016 analitic'!J177</f>
        <v>11</v>
      </c>
      <c r="S160" s="109">
        <f t="shared" si="30"/>
        <v>11</v>
      </c>
      <c r="T160" s="92">
        <f t="shared" si="31"/>
        <v>0</v>
      </c>
    </row>
    <row r="161" spans="1:20" ht="12.75" customHeight="1">
      <c r="A161" s="48" t="s">
        <v>27</v>
      </c>
      <c r="B161" s="32"/>
      <c r="C161" s="33"/>
      <c r="D161" s="496" t="s">
        <v>302</v>
      </c>
      <c r="E161" s="497"/>
      <c r="F161" s="53">
        <v>150</v>
      </c>
      <c r="G161" s="120">
        <f>K161</f>
        <v>450</v>
      </c>
      <c r="H161" s="121"/>
      <c r="I161" s="121"/>
      <c r="J161" s="121"/>
      <c r="K161" s="121">
        <v>450</v>
      </c>
      <c r="L161" s="122"/>
      <c r="M161" s="94">
        <f t="shared" si="32"/>
        <v>112.5</v>
      </c>
      <c r="R161" s="108">
        <f>'BVC 2016 analitic'!J178</f>
        <v>450</v>
      </c>
      <c r="S161" s="109">
        <f t="shared" si="30"/>
        <v>450</v>
      </c>
      <c r="T161" s="92">
        <f t="shared" si="31"/>
        <v>0</v>
      </c>
    </row>
    <row r="162" spans="1:20" ht="15">
      <c r="A162" s="49" t="s">
        <v>28</v>
      </c>
      <c r="B162" s="125"/>
      <c r="C162" s="125"/>
      <c r="D162" s="126" t="s">
        <v>391</v>
      </c>
      <c r="E162" s="126"/>
      <c r="F162" s="125">
        <v>151</v>
      </c>
      <c r="G162" s="120">
        <v>90</v>
      </c>
      <c r="H162" s="120">
        <v>90</v>
      </c>
      <c r="I162" s="120">
        <v>90</v>
      </c>
      <c r="J162" s="120">
        <v>90</v>
      </c>
      <c r="K162" s="120">
        <v>90</v>
      </c>
      <c r="L162" s="122"/>
      <c r="M162" s="94">
        <f t="shared" si="32"/>
        <v>0</v>
      </c>
      <c r="S162" s="109">
        <f t="shared" si="30"/>
        <v>0</v>
      </c>
      <c r="T162" s="92">
        <f t="shared" si="31"/>
        <v>90</v>
      </c>
    </row>
    <row r="163" spans="1:20" ht="15">
      <c r="A163" s="49" t="s">
        <v>29</v>
      </c>
      <c r="B163" s="125"/>
      <c r="C163" s="125"/>
      <c r="D163" s="502" t="s">
        <v>392</v>
      </c>
      <c r="E163" s="502"/>
      <c r="F163" s="125">
        <v>152</v>
      </c>
      <c r="G163" s="120">
        <v>90</v>
      </c>
      <c r="H163" s="120">
        <v>90</v>
      </c>
      <c r="I163" s="120">
        <v>90</v>
      </c>
      <c r="J163" s="120">
        <v>90</v>
      </c>
      <c r="K163" s="120">
        <v>90</v>
      </c>
      <c r="L163" s="122"/>
      <c r="M163" s="94">
        <f t="shared" si="32"/>
        <v>0</v>
      </c>
      <c r="S163" s="109">
        <f t="shared" si="30"/>
        <v>0</v>
      </c>
      <c r="T163" s="92">
        <f t="shared" si="31"/>
        <v>90</v>
      </c>
    </row>
    <row r="172" spans="5:9" ht="15">
      <c r="E172" s="39" t="s">
        <v>486</v>
      </c>
      <c r="F172" s="40"/>
      <c r="G172" s="40"/>
      <c r="H172" s="36" t="s">
        <v>401</v>
      </c>
      <c r="I172" s="36"/>
    </row>
    <row r="173" spans="5:9" ht="15">
      <c r="E173" s="39" t="s">
        <v>487</v>
      </c>
      <c r="F173" s="40"/>
      <c r="G173" s="40"/>
      <c r="H173" s="36" t="s">
        <v>488</v>
      </c>
      <c r="I173" s="36"/>
    </row>
  </sheetData>
  <sheetProtection/>
  <mergeCells count="108">
    <mergeCell ref="B13:B23"/>
    <mergeCell ref="D76:E76"/>
    <mergeCell ref="D75:E75"/>
    <mergeCell ref="D122:E122"/>
    <mergeCell ref="D115:E115"/>
    <mergeCell ref="D107:E107"/>
    <mergeCell ref="D78:E78"/>
    <mergeCell ref="D90:E90"/>
    <mergeCell ref="D92:E92"/>
    <mergeCell ref="D106:E106"/>
    <mergeCell ref="D12:E12"/>
    <mergeCell ref="D13:E13"/>
    <mergeCell ref="D19:E19"/>
    <mergeCell ref="D23:E23"/>
    <mergeCell ref="A6:K6"/>
    <mergeCell ref="C20:C21"/>
    <mergeCell ref="D18:E18"/>
    <mergeCell ref="A9:B9"/>
    <mergeCell ref="D11:E11"/>
    <mergeCell ref="A12:A38"/>
    <mergeCell ref="B33:B37"/>
    <mergeCell ref="D43:E43"/>
    <mergeCell ref="D48:E48"/>
    <mergeCell ref="D49:E49"/>
    <mergeCell ref="D52:E52"/>
    <mergeCell ref="D56:E56"/>
    <mergeCell ref="D35:E35"/>
    <mergeCell ref="D38:E38"/>
    <mergeCell ref="D34:E34"/>
    <mergeCell ref="D36:E36"/>
    <mergeCell ref="C41:E41"/>
    <mergeCell ref="D44:E44"/>
    <mergeCell ref="D33:E33"/>
    <mergeCell ref="D22:E22"/>
    <mergeCell ref="D24:E24"/>
    <mergeCell ref="D32:E32"/>
    <mergeCell ref="D50:E50"/>
    <mergeCell ref="D51:E51"/>
    <mergeCell ref="D37:E37"/>
    <mergeCell ref="B39:E39"/>
    <mergeCell ref="C40:E40"/>
    <mergeCell ref="D42:E42"/>
    <mergeCell ref="D47:E47"/>
    <mergeCell ref="B41:B138"/>
    <mergeCell ref="C115:C121"/>
    <mergeCell ref="D118:E118"/>
    <mergeCell ref="D72:E72"/>
    <mergeCell ref="D55:E55"/>
    <mergeCell ref="D58:E58"/>
    <mergeCell ref="D57:E57"/>
    <mergeCell ref="D67:E67"/>
    <mergeCell ref="D60:E60"/>
    <mergeCell ref="D73:E73"/>
    <mergeCell ref="D160:E160"/>
    <mergeCell ref="D131:E131"/>
    <mergeCell ref="D129:E129"/>
    <mergeCell ref="D159:E159"/>
    <mergeCell ref="D156:E156"/>
    <mergeCell ref="D137:E137"/>
    <mergeCell ref="D102:E102"/>
    <mergeCell ref="D93:E93"/>
    <mergeCell ref="D138:E138"/>
    <mergeCell ref="D163:E163"/>
    <mergeCell ref="D79:E79"/>
    <mergeCell ref="D135:E135"/>
    <mergeCell ref="D147:E147"/>
    <mergeCell ref="D125:E125"/>
    <mergeCell ref="D88:E88"/>
    <mergeCell ref="D98:E98"/>
    <mergeCell ref="D100:E100"/>
    <mergeCell ref="D99:E99"/>
    <mergeCell ref="D101:E101"/>
    <mergeCell ref="D74:E74"/>
    <mergeCell ref="D95:E95"/>
    <mergeCell ref="D113:E113"/>
    <mergeCell ref="D112:E112"/>
    <mergeCell ref="D108:E108"/>
    <mergeCell ref="D126:E126"/>
    <mergeCell ref="D114:E114"/>
    <mergeCell ref="C89:E89"/>
    <mergeCell ref="D77:E77"/>
    <mergeCell ref="D110:E110"/>
    <mergeCell ref="D97:E97"/>
    <mergeCell ref="C96:E96"/>
    <mergeCell ref="D94:E94"/>
    <mergeCell ref="D103:E103"/>
    <mergeCell ref="D161:E161"/>
    <mergeCell ref="D132:E132"/>
    <mergeCell ref="D111:E111"/>
    <mergeCell ref="D154:E154"/>
    <mergeCell ref="D155:E155"/>
    <mergeCell ref="D136:E136"/>
    <mergeCell ref="D123:E123"/>
    <mergeCell ref="D121:E121"/>
    <mergeCell ref="C130:E130"/>
    <mergeCell ref="D127:E127"/>
    <mergeCell ref="C99:C101"/>
    <mergeCell ref="D109:E109"/>
    <mergeCell ref="D134:E134"/>
    <mergeCell ref="C124:C129"/>
    <mergeCell ref="A40:A155"/>
    <mergeCell ref="B148:B154"/>
    <mergeCell ref="D148:E148"/>
    <mergeCell ref="D151:E151"/>
    <mergeCell ref="D133:E133"/>
    <mergeCell ref="D128:E128"/>
    <mergeCell ref="D124:E124"/>
    <mergeCell ref="D91:E91"/>
  </mergeCells>
  <printOptions/>
  <pageMargins left="0.551181102362205" right="0.196850393700787" top="0.236220472440945" bottom="0.393700787401575" header="0.15748031496063" footer="0.196850393700787"/>
  <pageSetup fitToHeight="10" horizontalDpi="600" verticalDpi="600" orientation="portrait" paperSize="9" scale="9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DF54"/>
  <sheetViews>
    <sheetView zoomScaleSheetLayoutView="100" zoomScalePageLayoutView="0" workbookViewId="0" topLeftCell="A1">
      <selection activeCell="K53" sqref="K53"/>
    </sheetView>
  </sheetViews>
  <sheetFormatPr defaultColWidth="9.140625" defaultRowHeight="12.75"/>
  <cols>
    <col min="1" max="1" width="4.140625" style="13" customWidth="1"/>
    <col min="2" max="2" width="3.7109375" style="13" customWidth="1"/>
    <col min="3" max="3" width="52.8515625" style="127" customWidth="1"/>
    <col min="4" max="4" width="12.57421875" style="13" customWidth="1"/>
    <col min="5" max="5" width="11.28125" style="13" customWidth="1"/>
    <col min="6" max="6" width="13.140625" style="13" customWidth="1"/>
    <col min="7" max="7" width="10.57421875" style="13" customWidth="1"/>
    <col min="8" max="8" width="9.421875" style="13" customWidth="1"/>
    <col min="9" max="9" width="10.28125" style="13" customWidth="1"/>
    <col min="10" max="16384" width="9.140625" style="13" customWidth="1"/>
  </cols>
  <sheetData>
    <row r="1" spans="1:110" s="37" customFormat="1" ht="15">
      <c r="A1" s="65" t="s">
        <v>393</v>
      </c>
      <c r="B1" s="66"/>
      <c r="C1" s="67"/>
      <c r="D1" s="66"/>
      <c r="E1" s="68"/>
      <c r="F1" s="34"/>
      <c r="G1" s="34"/>
      <c r="I1" s="128" t="s">
        <v>79</v>
      </c>
      <c r="J1" s="13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36"/>
      <c r="X1" s="36"/>
      <c r="Y1" s="36"/>
      <c r="Z1" s="36"/>
      <c r="AA1" s="36"/>
      <c r="AB1" s="36"/>
      <c r="AC1" s="36"/>
      <c r="AD1" s="36"/>
      <c r="AE1" s="36"/>
      <c r="AF1" s="36"/>
      <c r="AG1" s="36"/>
      <c r="AH1" s="36"/>
      <c r="AI1" s="36"/>
      <c r="AJ1" s="36"/>
      <c r="AK1" s="36"/>
      <c r="AL1" s="36"/>
      <c r="AM1" s="36"/>
      <c r="AN1" s="36"/>
      <c r="AO1" s="36"/>
      <c r="AP1" s="36"/>
      <c r="AQ1" s="36"/>
      <c r="AR1" s="36"/>
      <c r="AS1" s="36"/>
      <c r="AT1" s="36"/>
      <c r="AU1" s="36"/>
      <c r="AV1" s="36"/>
      <c r="AW1" s="36"/>
      <c r="AX1" s="36"/>
      <c r="AY1" s="36"/>
      <c r="AZ1" s="36"/>
      <c r="BA1" s="36"/>
      <c r="BB1" s="36"/>
      <c r="BC1" s="36"/>
      <c r="BD1" s="36"/>
      <c r="BE1" s="36"/>
      <c r="BF1" s="36"/>
      <c r="BG1" s="36"/>
      <c r="BH1" s="36"/>
      <c r="BI1" s="36"/>
      <c r="BJ1" s="36"/>
      <c r="BK1" s="36"/>
      <c r="BL1" s="36"/>
      <c r="BM1" s="36"/>
      <c r="BN1" s="36"/>
      <c r="BO1" s="36"/>
      <c r="BP1" s="36"/>
      <c r="BQ1" s="36"/>
      <c r="BR1" s="36"/>
      <c r="BS1" s="36"/>
      <c r="BT1" s="36"/>
      <c r="BU1" s="36"/>
      <c r="BV1" s="36"/>
      <c r="BW1" s="36"/>
      <c r="BX1" s="36"/>
      <c r="BY1" s="36"/>
      <c r="BZ1" s="36"/>
      <c r="CA1" s="36"/>
      <c r="CB1" s="36"/>
      <c r="CC1" s="36"/>
      <c r="CD1" s="36"/>
      <c r="CE1" s="36"/>
      <c r="CF1" s="36"/>
      <c r="CG1" s="36"/>
      <c r="CH1" s="36"/>
      <c r="CI1" s="36"/>
      <c r="CJ1" s="36"/>
      <c r="CK1" s="36"/>
      <c r="CL1" s="36"/>
      <c r="CM1" s="36"/>
      <c r="CN1" s="36"/>
      <c r="CO1" s="36"/>
      <c r="CP1" s="36"/>
      <c r="CQ1" s="36"/>
      <c r="CR1" s="36"/>
      <c r="CS1" s="36"/>
      <c r="CT1" s="36"/>
      <c r="CU1" s="36"/>
      <c r="CV1" s="36"/>
      <c r="CW1" s="36"/>
      <c r="CX1" s="36"/>
      <c r="CY1" s="36"/>
      <c r="CZ1" s="36"/>
      <c r="DA1" s="36"/>
      <c r="DB1" s="36"/>
      <c r="DC1" s="36"/>
      <c r="DD1" s="36"/>
      <c r="DE1" s="36"/>
      <c r="DF1" s="36"/>
    </row>
    <row r="2" spans="1:110" s="37" customFormat="1" ht="15">
      <c r="A2" s="65" t="s">
        <v>479</v>
      </c>
      <c r="B2" s="66"/>
      <c r="C2" s="67"/>
      <c r="D2" s="66"/>
      <c r="E2" s="68"/>
      <c r="F2" s="34"/>
      <c r="G2" s="34"/>
      <c r="I2" s="36"/>
      <c r="J2" s="40"/>
      <c r="K2" s="36"/>
      <c r="L2" s="36"/>
      <c r="M2" s="36"/>
      <c r="N2" s="36"/>
      <c r="O2" s="36"/>
      <c r="P2" s="36"/>
      <c r="Q2" s="36"/>
      <c r="R2" s="36"/>
      <c r="S2" s="36"/>
      <c r="T2" s="36"/>
      <c r="U2" s="36"/>
      <c r="V2" s="36"/>
      <c r="W2" s="36"/>
      <c r="X2" s="36"/>
      <c r="Y2" s="36"/>
      <c r="Z2" s="36"/>
      <c r="AA2" s="36"/>
      <c r="AB2" s="36"/>
      <c r="AC2" s="36"/>
      <c r="AD2" s="36"/>
      <c r="AE2" s="36"/>
      <c r="AF2" s="36"/>
      <c r="AG2" s="36"/>
      <c r="AH2" s="36"/>
      <c r="AI2" s="36"/>
      <c r="AJ2" s="36"/>
      <c r="AK2" s="36"/>
      <c r="AL2" s="36"/>
      <c r="AM2" s="36"/>
      <c r="AN2" s="36"/>
      <c r="AO2" s="36"/>
      <c r="AP2" s="36"/>
      <c r="AQ2" s="36"/>
      <c r="AR2" s="36"/>
      <c r="AS2" s="36"/>
      <c r="AT2" s="36"/>
      <c r="AU2" s="36"/>
      <c r="AV2" s="36"/>
      <c r="AW2" s="36"/>
      <c r="AX2" s="36"/>
      <c r="AY2" s="36"/>
      <c r="AZ2" s="36"/>
      <c r="BA2" s="36"/>
      <c r="BB2" s="36"/>
      <c r="BC2" s="36"/>
      <c r="BD2" s="36"/>
      <c r="BE2" s="36"/>
      <c r="BF2" s="36"/>
      <c r="BG2" s="36"/>
      <c r="BH2" s="36"/>
      <c r="BI2" s="36"/>
      <c r="BJ2" s="36"/>
      <c r="BK2" s="36"/>
      <c r="BL2" s="36"/>
      <c r="BM2" s="36"/>
      <c r="BN2" s="36"/>
      <c r="BO2" s="36"/>
      <c r="BP2" s="36"/>
      <c r="BQ2" s="36"/>
      <c r="BR2" s="36"/>
      <c r="BS2" s="36"/>
      <c r="BT2" s="36"/>
      <c r="BU2" s="36"/>
      <c r="BV2" s="36"/>
      <c r="BW2" s="36"/>
      <c r="BX2" s="36"/>
      <c r="BY2" s="36"/>
      <c r="BZ2" s="36"/>
      <c r="CA2" s="36"/>
      <c r="CB2" s="36"/>
      <c r="CC2" s="36"/>
      <c r="CD2" s="36"/>
      <c r="CE2" s="36"/>
      <c r="CF2" s="36"/>
      <c r="CG2" s="36"/>
      <c r="CH2" s="36"/>
      <c r="CI2" s="36"/>
      <c r="CJ2" s="36"/>
      <c r="CK2" s="36"/>
      <c r="CL2" s="36"/>
      <c r="CM2" s="36"/>
      <c r="CN2" s="36"/>
      <c r="CO2" s="36"/>
      <c r="CP2" s="36"/>
      <c r="CQ2" s="36"/>
      <c r="CR2" s="36"/>
      <c r="CS2" s="36"/>
      <c r="CT2" s="36"/>
      <c r="CU2" s="36"/>
      <c r="CV2" s="36"/>
      <c r="CW2" s="36"/>
      <c r="CX2" s="36"/>
      <c r="CY2" s="36"/>
      <c r="CZ2" s="36"/>
      <c r="DA2" s="36"/>
      <c r="DB2" s="36"/>
      <c r="DC2" s="36"/>
      <c r="DD2" s="36"/>
      <c r="DE2" s="36"/>
      <c r="DF2" s="36"/>
    </row>
    <row r="3" spans="1:110" s="37" customFormat="1" ht="15">
      <c r="A3" s="65" t="s">
        <v>480</v>
      </c>
      <c r="B3" s="66"/>
      <c r="C3" s="67"/>
      <c r="D3" s="66"/>
      <c r="E3" s="68"/>
      <c r="F3" s="34"/>
      <c r="G3" s="34"/>
      <c r="I3" s="36"/>
      <c r="J3" s="40"/>
      <c r="K3" s="36"/>
      <c r="L3" s="36"/>
      <c r="M3" s="36"/>
      <c r="N3" s="36"/>
      <c r="O3" s="36"/>
      <c r="P3" s="36"/>
      <c r="Q3" s="36"/>
      <c r="R3" s="36"/>
      <c r="S3" s="36"/>
      <c r="T3" s="36"/>
      <c r="U3" s="36"/>
      <c r="V3" s="36"/>
      <c r="W3" s="36"/>
      <c r="X3" s="36"/>
      <c r="Y3" s="36"/>
      <c r="Z3" s="36"/>
      <c r="AA3" s="36"/>
      <c r="AB3" s="36"/>
      <c r="AC3" s="36"/>
      <c r="AD3" s="36"/>
      <c r="AE3" s="36"/>
      <c r="AF3" s="36"/>
      <c r="AG3" s="36"/>
      <c r="AH3" s="36"/>
      <c r="AI3" s="36"/>
      <c r="AJ3" s="36"/>
      <c r="AK3" s="36"/>
      <c r="AL3" s="36"/>
      <c r="AM3" s="36"/>
      <c r="AN3" s="36"/>
      <c r="AO3" s="36"/>
      <c r="AP3" s="36"/>
      <c r="AQ3" s="36"/>
      <c r="AR3" s="36"/>
      <c r="AS3" s="36"/>
      <c r="AT3" s="36"/>
      <c r="AU3" s="36"/>
      <c r="AV3" s="36"/>
      <c r="AW3" s="36"/>
      <c r="AX3" s="36"/>
      <c r="AY3" s="36"/>
      <c r="AZ3" s="36"/>
      <c r="BA3" s="36"/>
      <c r="BB3" s="36"/>
      <c r="BC3" s="36"/>
      <c r="BD3" s="36"/>
      <c r="BE3" s="36"/>
      <c r="BF3" s="36"/>
      <c r="BG3" s="36"/>
      <c r="BH3" s="36"/>
      <c r="BI3" s="36"/>
      <c r="BJ3" s="36"/>
      <c r="BK3" s="36"/>
      <c r="BL3" s="36"/>
      <c r="BM3" s="36"/>
      <c r="BN3" s="36"/>
      <c r="BO3" s="36"/>
      <c r="BP3" s="36"/>
      <c r="BQ3" s="36"/>
      <c r="BR3" s="36"/>
      <c r="BS3" s="36"/>
      <c r="BT3" s="36"/>
      <c r="BU3" s="36"/>
      <c r="BV3" s="36"/>
      <c r="BW3" s="36"/>
      <c r="BX3" s="36"/>
      <c r="BY3" s="36"/>
      <c r="BZ3" s="36"/>
      <c r="CA3" s="36"/>
      <c r="CB3" s="36"/>
      <c r="CC3" s="36"/>
      <c r="CD3" s="36"/>
      <c r="CE3" s="36"/>
      <c r="CF3" s="36"/>
      <c r="CG3" s="36"/>
      <c r="CH3" s="36"/>
      <c r="CI3" s="36"/>
      <c r="CJ3" s="36"/>
      <c r="CK3" s="36"/>
      <c r="CL3" s="36"/>
      <c r="CM3" s="36"/>
      <c r="CN3" s="36"/>
      <c r="CO3" s="36"/>
      <c r="CP3" s="36"/>
      <c r="CQ3" s="36"/>
      <c r="CR3" s="36"/>
      <c r="CS3" s="36"/>
      <c r="CT3" s="36"/>
      <c r="CU3" s="36"/>
      <c r="CV3" s="36"/>
      <c r="CW3" s="36"/>
      <c r="CX3" s="36"/>
      <c r="CY3" s="36"/>
      <c r="CZ3" s="36"/>
      <c r="DA3" s="36"/>
      <c r="DB3" s="36"/>
      <c r="DC3" s="36"/>
      <c r="DD3" s="36"/>
      <c r="DE3" s="36"/>
      <c r="DF3" s="36"/>
    </row>
    <row r="4" spans="1:110" s="37" customFormat="1" ht="15">
      <c r="A4" s="65" t="s">
        <v>481</v>
      </c>
      <c r="B4" s="66"/>
      <c r="C4" s="67"/>
      <c r="D4" s="66"/>
      <c r="E4" s="68"/>
      <c r="F4" s="34"/>
      <c r="G4" s="34"/>
      <c r="I4" s="36"/>
      <c r="J4" s="40"/>
      <c r="K4" s="36"/>
      <c r="L4" s="36"/>
      <c r="M4" s="36"/>
      <c r="N4" s="36"/>
      <c r="O4" s="36"/>
      <c r="P4" s="36"/>
      <c r="Q4" s="36"/>
      <c r="R4" s="36"/>
      <c r="S4" s="36"/>
      <c r="T4" s="36"/>
      <c r="U4" s="36"/>
      <c r="V4" s="36"/>
      <c r="W4" s="36"/>
      <c r="X4" s="36"/>
      <c r="Y4" s="36"/>
      <c r="Z4" s="36"/>
      <c r="AA4" s="36"/>
      <c r="AB4" s="36"/>
      <c r="AC4" s="36"/>
      <c r="AD4" s="36"/>
      <c r="AE4" s="36"/>
      <c r="AF4" s="36"/>
      <c r="AG4" s="36"/>
      <c r="AH4" s="36"/>
      <c r="AI4" s="36"/>
      <c r="AJ4" s="36"/>
      <c r="AK4" s="36"/>
      <c r="AL4" s="36"/>
      <c r="AM4" s="36"/>
      <c r="AN4" s="36"/>
      <c r="AO4" s="36"/>
      <c r="AP4" s="36"/>
      <c r="AQ4" s="36"/>
      <c r="AR4" s="36"/>
      <c r="AS4" s="36"/>
      <c r="AT4" s="36"/>
      <c r="AU4" s="36"/>
      <c r="AV4" s="36"/>
      <c r="AW4" s="36"/>
      <c r="AX4" s="36"/>
      <c r="AY4" s="36"/>
      <c r="AZ4" s="36"/>
      <c r="BA4" s="36"/>
      <c r="BB4" s="36"/>
      <c r="BC4" s="36"/>
      <c r="BD4" s="36"/>
      <c r="BE4" s="36"/>
      <c r="BF4" s="36"/>
      <c r="BG4" s="36"/>
      <c r="BH4" s="36"/>
      <c r="BI4" s="36"/>
      <c r="BJ4" s="36"/>
      <c r="BK4" s="36"/>
      <c r="BL4" s="36"/>
      <c r="BM4" s="36"/>
      <c r="BN4" s="36"/>
      <c r="BO4" s="36"/>
      <c r="BP4" s="36"/>
      <c r="BQ4" s="36"/>
      <c r="BR4" s="36"/>
      <c r="BS4" s="36"/>
      <c r="BT4" s="36"/>
      <c r="BU4" s="36"/>
      <c r="BV4" s="36"/>
      <c r="BW4" s="36"/>
      <c r="BX4" s="36"/>
      <c r="BY4" s="36"/>
      <c r="BZ4" s="36"/>
      <c r="CA4" s="36"/>
      <c r="CB4" s="36"/>
      <c r="CC4" s="36"/>
      <c r="CD4" s="36"/>
      <c r="CE4" s="36"/>
      <c r="CF4" s="36"/>
      <c r="CG4" s="36"/>
      <c r="CH4" s="36"/>
      <c r="CI4" s="36"/>
      <c r="CJ4" s="36"/>
      <c r="CK4" s="36"/>
      <c r="CL4" s="36"/>
      <c r="CM4" s="36"/>
      <c r="CN4" s="36"/>
      <c r="CO4" s="36"/>
      <c r="CP4" s="36"/>
      <c r="CQ4" s="36"/>
      <c r="CR4" s="36"/>
      <c r="CS4" s="36"/>
      <c r="CT4" s="36"/>
      <c r="CU4" s="36"/>
      <c r="CV4" s="36"/>
      <c r="CW4" s="36"/>
      <c r="CX4" s="36"/>
      <c r="CY4" s="36"/>
      <c r="CZ4" s="36"/>
      <c r="DA4" s="36"/>
      <c r="DB4" s="36"/>
      <c r="DC4" s="36"/>
      <c r="DD4" s="36"/>
      <c r="DE4" s="36"/>
      <c r="DF4" s="36"/>
    </row>
    <row r="5" ht="15">
      <c r="H5" s="128"/>
    </row>
    <row r="6" ht="15">
      <c r="H6" s="128"/>
    </row>
    <row r="7" spans="1:8" ht="15">
      <c r="A7" s="514" t="s">
        <v>214</v>
      </c>
      <c r="B7" s="514"/>
      <c r="C7" s="514"/>
      <c r="D7" s="514"/>
      <c r="E7" s="514"/>
      <c r="F7" s="514"/>
      <c r="G7" s="514"/>
      <c r="H7" s="514"/>
    </row>
    <row r="8" ht="22.5" customHeight="1"/>
    <row r="9" ht="14.25" customHeight="1" thickBot="1">
      <c r="I9" s="15" t="s">
        <v>53</v>
      </c>
    </row>
    <row r="10" spans="1:9" ht="15">
      <c r="A10" s="515"/>
      <c r="B10" s="517"/>
      <c r="C10" s="519" t="s">
        <v>54</v>
      </c>
      <c r="D10" s="523" t="s">
        <v>213</v>
      </c>
      <c r="E10" s="525" t="s">
        <v>469</v>
      </c>
      <c r="F10" s="526"/>
      <c r="G10" s="521" t="s">
        <v>55</v>
      </c>
      <c r="H10" s="521"/>
      <c r="I10" s="522"/>
    </row>
    <row r="11" spans="1:9" ht="29.25" thickBot="1">
      <c r="A11" s="516"/>
      <c r="B11" s="518"/>
      <c r="C11" s="520"/>
      <c r="D11" s="524"/>
      <c r="E11" s="130" t="s">
        <v>0</v>
      </c>
      <c r="F11" s="130" t="s">
        <v>425</v>
      </c>
      <c r="G11" s="130" t="s">
        <v>470</v>
      </c>
      <c r="H11" s="130" t="s">
        <v>423</v>
      </c>
      <c r="I11" s="131" t="s">
        <v>471</v>
      </c>
    </row>
    <row r="12" spans="1:9" ht="15.75" thickBot="1">
      <c r="A12" s="21">
        <v>0</v>
      </c>
      <c r="B12" s="17">
        <v>1</v>
      </c>
      <c r="C12" s="132">
        <v>2</v>
      </c>
      <c r="D12" s="133">
        <v>3</v>
      </c>
      <c r="E12" s="133">
        <v>4</v>
      </c>
      <c r="F12" s="133">
        <v>5</v>
      </c>
      <c r="G12" s="20">
        <v>6</v>
      </c>
      <c r="H12" s="20">
        <v>7</v>
      </c>
      <c r="I12" s="22">
        <v>8</v>
      </c>
    </row>
    <row r="13" spans="1:14" ht="28.5" customHeight="1">
      <c r="A13" s="134" t="s">
        <v>56</v>
      </c>
      <c r="B13" s="135"/>
      <c r="C13" s="136" t="s">
        <v>17</v>
      </c>
      <c r="D13" s="387"/>
      <c r="E13" s="220">
        <f>E14+E17+E18+E21</f>
        <v>335</v>
      </c>
      <c r="F13" s="346">
        <f>E13</f>
        <v>335</v>
      </c>
      <c r="G13" s="220">
        <f>G14+G17+G18+G21</f>
        <v>447</v>
      </c>
      <c r="H13" s="220">
        <f>H14+H17+H18+H21</f>
        <v>400</v>
      </c>
      <c r="I13" s="385">
        <f>I14+I17+I18+I21</f>
        <v>400</v>
      </c>
      <c r="L13" s="374"/>
      <c r="M13" s="374"/>
      <c r="N13" s="374"/>
    </row>
    <row r="14" spans="1:9" ht="15">
      <c r="A14" s="137"/>
      <c r="B14" s="138">
        <v>1</v>
      </c>
      <c r="C14" s="139" t="s">
        <v>57</v>
      </c>
      <c r="D14" s="388"/>
      <c r="E14" s="4">
        <v>335</v>
      </c>
      <c r="F14" s="346">
        <f>E14</f>
        <v>335</v>
      </c>
      <c r="G14" s="4">
        <f>G23</f>
        <v>447</v>
      </c>
      <c r="H14" s="4">
        <v>400</v>
      </c>
      <c r="I14" s="256">
        <v>400</v>
      </c>
    </row>
    <row r="15" spans="1:9" ht="15">
      <c r="A15" s="137"/>
      <c r="B15" s="138"/>
      <c r="C15" s="139" t="s">
        <v>189</v>
      </c>
      <c r="D15" s="388"/>
      <c r="E15" s="4"/>
      <c r="F15" s="346"/>
      <c r="G15" s="4"/>
      <c r="H15" s="4"/>
      <c r="I15" s="256"/>
    </row>
    <row r="16" spans="1:9" ht="15">
      <c r="A16" s="137"/>
      <c r="B16" s="138"/>
      <c r="C16" s="139" t="s">
        <v>190</v>
      </c>
      <c r="D16" s="388"/>
      <c r="E16" s="4"/>
      <c r="F16" s="346"/>
      <c r="G16" s="4"/>
      <c r="H16" s="4"/>
      <c r="I16" s="256"/>
    </row>
    <row r="17" spans="1:9" ht="15">
      <c r="A17" s="137"/>
      <c r="B17" s="138">
        <v>2</v>
      </c>
      <c r="C17" s="139" t="s">
        <v>18</v>
      </c>
      <c r="D17" s="388"/>
      <c r="E17" s="4"/>
      <c r="F17" s="346"/>
      <c r="G17" s="4"/>
      <c r="H17" s="4"/>
      <c r="I17" s="256"/>
    </row>
    <row r="18" spans="1:9" ht="15">
      <c r="A18" s="137"/>
      <c r="B18" s="138">
        <v>3</v>
      </c>
      <c r="C18" s="139" t="s">
        <v>58</v>
      </c>
      <c r="D18" s="388"/>
      <c r="E18" s="4"/>
      <c r="F18" s="346"/>
      <c r="G18" s="4"/>
      <c r="H18" s="4"/>
      <c r="I18" s="256"/>
    </row>
    <row r="19" spans="1:9" ht="15">
      <c r="A19" s="137"/>
      <c r="B19" s="138"/>
      <c r="C19" s="139" t="s">
        <v>191</v>
      </c>
      <c r="D19" s="388"/>
      <c r="E19" s="4"/>
      <c r="F19" s="346"/>
      <c r="G19" s="4"/>
      <c r="H19" s="4"/>
      <c r="I19" s="256"/>
    </row>
    <row r="20" spans="1:9" ht="15">
      <c r="A20" s="137"/>
      <c r="B20" s="138"/>
      <c r="C20" s="139" t="s">
        <v>192</v>
      </c>
      <c r="D20" s="388"/>
      <c r="E20" s="4"/>
      <c r="F20" s="346"/>
      <c r="G20" s="4"/>
      <c r="H20" s="4"/>
      <c r="I20" s="256"/>
    </row>
    <row r="21" spans="1:9" ht="15">
      <c r="A21" s="137"/>
      <c r="B21" s="138">
        <v>4</v>
      </c>
      <c r="C21" s="139" t="s">
        <v>193</v>
      </c>
      <c r="D21" s="388"/>
      <c r="E21" s="4"/>
      <c r="F21" s="346">
        <f>E21</f>
        <v>0</v>
      </c>
      <c r="G21" s="4"/>
      <c r="H21" s="4"/>
      <c r="I21" s="256"/>
    </row>
    <row r="22" spans="1:9" ht="15">
      <c r="A22" s="137"/>
      <c r="B22" s="138"/>
      <c r="C22" s="139" t="s">
        <v>413</v>
      </c>
      <c r="D22" s="388"/>
      <c r="E22" s="375"/>
      <c r="F22" s="346">
        <f>E22</f>
        <v>0</v>
      </c>
      <c r="G22" s="375">
        <f>'BVC 2016 analitic'!J25</f>
        <v>0</v>
      </c>
      <c r="H22" s="375"/>
      <c r="I22" s="376"/>
    </row>
    <row r="23" spans="1:9" s="128" customFormat="1" ht="14.25">
      <c r="A23" s="137"/>
      <c r="B23" s="138"/>
      <c r="C23" s="146" t="s">
        <v>59</v>
      </c>
      <c r="D23" s="391"/>
      <c r="E23" s="4">
        <f>E29</f>
        <v>335</v>
      </c>
      <c r="F23" s="220">
        <v>335</v>
      </c>
      <c r="G23" s="4">
        <f>G29+G37+G49</f>
        <v>447</v>
      </c>
      <c r="H23" s="4">
        <v>400</v>
      </c>
      <c r="I23" s="256">
        <v>400</v>
      </c>
    </row>
    <row r="24" spans="1:9" s="380" customFormat="1" ht="15">
      <c r="A24" s="383" t="s">
        <v>21</v>
      </c>
      <c r="B24" s="378"/>
      <c r="C24" s="139" t="s">
        <v>60</v>
      </c>
      <c r="D24" s="388"/>
      <c r="E24" s="384">
        <f>E25+E30+E36+E46+E48</f>
        <v>335</v>
      </c>
      <c r="F24" s="381">
        <f>E24</f>
        <v>335</v>
      </c>
      <c r="G24" s="384"/>
      <c r="H24" s="384">
        <f>H25+H30+H36+H46+H48</f>
        <v>0</v>
      </c>
      <c r="I24" s="386">
        <f>I25+I30+I36+I46+I48</f>
        <v>0</v>
      </c>
    </row>
    <row r="25" spans="1:9" ht="30">
      <c r="A25" s="143"/>
      <c r="B25" s="138">
        <v>1</v>
      </c>
      <c r="C25" s="145" t="s">
        <v>194</v>
      </c>
      <c r="D25" s="388"/>
      <c r="E25" s="4">
        <f>E26+E27+E28+E29</f>
        <v>335</v>
      </c>
      <c r="F25" s="346">
        <f>E25</f>
        <v>335</v>
      </c>
      <c r="G25" s="4">
        <f>G26+G27+G28</f>
        <v>0</v>
      </c>
      <c r="H25" s="4">
        <f>H26+H27+H28+H29</f>
        <v>0</v>
      </c>
      <c r="I25" s="256">
        <f>I26+I27+I28+I29</f>
        <v>0</v>
      </c>
    </row>
    <row r="26" spans="1:9" ht="30">
      <c r="A26" s="143"/>
      <c r="B26" s="144"/>
      <c r="C26" s="145" t="s">
        <v>195</v>
      </c>
      <c r="D26" s="388"/>
      <c r="E26" s="219"/>
      <c r="F26" s="346"/>
      <c r="G26" s="219"/>
      <c r="H26" s="219"/>
      <c r="I26" s="221"/>
    </row>
    <row r="27" spans="1:9" ht="30">
      <c r="A27" s="143"/>
      <c r="B27" s="144"/>
      <c r="C27" s="145" t="s">
        <v>196</v>
      </c>
      <c r="D27" s="388"/>
      <c r="E27" s="219"/>
      <c r="F27" s="346"/>
      <c r="G27" s="219"/>
      <c r="H27" s="219"/>
      <c r="I27" s="221"/>
    </row>
    <row r="28" spans="1:9" ht="45">
      <c r="A28" s="143"/>
      <c r="B28" s="144"/>
      <c r="C28" s="145" t="s">
        <v>197</v>
      </c>
      <c r="D28" s="388"/>
      <c r="E28" s="219"/>
      <c r="F28" s="346"/>
      <c r="G28" s="219"/>
      <c r="H28" s="219"/>
      <c r="I28" s="221"/>
    </row>
    <row r="29" spans="1:9" s="128" customFormat="1" ht="44.25" customHeight="1">
      <c r="A29" s="137"/>
      <c r="B29" s="138"/>
      <c r="C29" s="139" t="s">
        <v>61</v>
      </c>
      <c r="D29" s="197"/>
      <c r="E29" s="4">
        <v>335</v>
      </c>
      <c r="F29" s="220">
        <v>335</v>
      </c>
      <c r="G29" s="4">
        <f>G30</f>
        <v>28</v>
      </c>
      <c r="H29" s="4"/>
      <c r="I29" s="256"/>
    </row>
    <row r="30" spans="1:9" s="380" customFormat="1" ht="30">
      <c r="A30" s="377"/>
      <c r="B30" s="378">
        <v>2</v>
      </c>
      <c r="C30" s="145" t="s">
        <v>194</v>
      </c>
      <c r="D30" s="388"/>
      <c r="E30" s="379">
        <f>E31+E33+E34+E35</f>
        <v>0</v>
      </c>
      <c r="F30" s="379"/>
      <c r="G30" s="379">
        <f>G31+G33+G34+G35+G32</f>
        <v>28</v>
      </c>
      <c r="H30" s="379">
        <f>H31+H33+H34+H35+H32</f>
        <v>0</v>
      </c>
      <c r="I30" s="379">
        <f>I31+I33+I34+I35+I32</f>
        <v>0</v>
      </c>
    </row>
    <row r="31" spans="1:9" ht="15">
      <c r="A31" s="143"/>
      <c r="B31" s="144"/>
      <c r="C31" s="145" t="s">
        <v>490</v>
      </c>
      <c r="D31" s="390">
        <v>42735</v>
      </c>
      <c r="E31" s="219">
        <f>E32</f>
        <v>0</v>
      </c>
      <c r="F31" s="219"/>
      <c r="G31" s="219">
        <v>10</v>
      </c>
      <c r="H31" s="219"/>
      <c r="I31" s="221"/>
    </row>
    <row r="32" spans="1:9" ht="15">
      <c r="A32" s="143"/>
      <c r="B32" s="144"/>
      <c r="C32" s="145" t="s">
        <v>491</v>
      </c>
      <c r="D32" s="390">
        <v>42735</v>
      </c>
      <c r="E32" s="219">
        <v>0</v>
      </c>
      <c r="F32" s="346"/>
      <c r="G32" s="219">
        <v>8</v>
      </c>
      <c r="H32" s="219"/>
      <c r="I32" s="221"/>
    </row>
    <row r="33" spans="1:9" ht="15">
      <c r="A33" s="143"/>
      <c r="B33" s="144"/>
      <c r="C33" s="145" t="s">
        <v>492</v>
      </c>
      <c r="D33" s="390">
        <v>42735</v>
      </c>
      <c r="E33" s="219"/>
      <c r="F33" s="346">
        <v>10</v>
      </c>
      <c r="G33" s="219">
        <v>10</v>
      </c>
      <c r="H33" s="219"/>
      <c r="I33" s="221"/>
    </row>
    <row r="34" spans="1:9" ht="30">
      <c r="A34" s="143"/>
      <c r="B34" s="144"/>
      <c r="C34" s="145" t="s">
        <v>195</v>
      </c>
      <c r="D34" s="388"/>
      <c r="E34" s="219"/>
      <c r="F34" s="346"/>
      <c r="G34" s="219"/>
      <c r="H34" s="219"/>
      <c r="I34" s="221"/>
    </row>
    <row r="35" spans="1:9" ht="45.75" customHeight="1">
      <c r="A35" s="143"/>
      <c r="B35" s="144"/>
      <c r="C35" s="145" t="s">
        <v>196</v>
      </c>
      <c r="D35" s="388"/>
      <c r="E35" s="219"/>
      <c r="F35" s="346"/>
      <c r="G35" s="219"/>
      <c r="H35" s="219"/>
      <c r="I35" s="221"/>
    </row>
    <row r="36" spans="1:9" s="380" customFormat="1" ht="29.25" customHeight="1">
      <c r="A36" s="377"/>
      <c r="B36" s="378">
        <v>3</v>
      </c>
      <c r="C36" s="145" t="s">
        <v>197</v>
      </c>
      <c r="D36" s="388"/>
      <c r="E36" s="379"/>
      <c r="F36" s="381">
        <f>E36</f>
        <v>0</v>
      </c>
      <c r="G36" s="379"/>
      <c r="H36" s="379">
        <f>H37+H39+H44+H45</f>
        <v>0</v>
      </c>
      <c r="I36" s="382">
        <f>I37+I39+I44+I45</f>
        <v>0</v>
      </c>
    </row>
    <row r="37" spans="1:9" s="128" customFormat="1" ht="28.5">
      <c r="A37" s="137"/>
      <c r="B37" s="138"/>
      <c r="C37" s="139" t="s">
        <v>187</v>
      </c>
      <c r="D37" s="197"/>
      <c r="E37" s="4">
        <f>E38</f>
        <v>0</v>
      </c>
      <c r="F37" s="4">
        <f>F38</f>
        <v>0</v>
      </c>
      <c r="G37" s="4">
        <f>G38</f>
        <v>367</v>
      </c>
      <c r="H37" s="4">
        <f>H38</f>
        <v>0</v>
      </c>
      <c r="I37" s="256">
        <f>I38</f>
        <v>0</v>
      </c>
    </row>
    <row r="38" spans="1:9" ht="30">
      <c r="A38" s="143"/>
      <c r="B38" s="144"/>
      <c r="C38" s="145" t="s">
        <v>194</v>
      </c>
      <c r="D38" s="388"/>
      <c r="E38" s="219">
        <v>0</v>
      </c>
      <c r="F38" s="346">
        <f>E38</f>
        <v>0</v>
      </c>
      <c r="G38" s="219">
        <f>G39+G40+G41+G42+G43+G44</f>
        <v>367</v>
      </c>
      <c r="H38" s="219"/>
      <c r="I38" s="221"/>
    </row>
    <row r="39" spans="1:9" ht="15">
      <c r="A39" s="143"/>
      <c r="B39" s="144"/>
      <c r="C39" s="254" t="s">
        <v>493</v>
      </c>
      <c r="D39" s="390">
        <v>42735</v>
      </c>
      <c r="E39" s="219"/>
      <c r="F39" s="346"/>
      <c r="G39" s="219">
        <v>200</v>
      </c>
      <c r="H39" s="219"/>
      <c r="I39" s="221"/>
    </row>
    <row r="40" spans="1:9" ht="15">
      <c r="A40" s="143"/>
      <c r="B40" s="144"/>
      <c r="C40" s="254" t="s">
        <v>494</v>
      </c>
      <c r="D40" s="390">
        <v>42735</v>
      </c>
      <c r="E40" s="219"/>
      <c r="F40" s="346"/>
      <c r="G40" s="219">
        <v>42</v>
      </c>
      <c r="H40" s="219"/>
      <c r="I40" s="221"/>
    </row>
    <row r="41" spans="1:9" ht="15">
      <c r="A41" s="143"/>
      <c r="B41" s="144"/>
      <c r="C41" s="254" t="s">
        <v>495</v>
      </c>
      <c r="D41" s="390">
        <v>42735</v>
      </c>
      <c r="E41" s="219"/>
      <c r="F41" s="346"/>
      <c r="G41" s="219">
        <v>10</v>
      </c>
      <c r="H41" s="219"/>
      <c r="I41" s="221"/>
    </row>
    <row r="42" spans="1:9" ht="15">
      <c r="A42" s="143"/>
      <c r="B42" s="144"/>
      <c r="C42" s="254" t="s">
        <v>496</v>
      </c>
      <c r="D42" s="390">
        <v>42735</v>
      </c>
      <c r="E42" s="219"/>
      <c r="F42" s="346"/>
      <c r="G42" s="219">
        <v>15</v>
      </c>
      <c r="H42" s="219"/>
      <c r="I42" s="221"/>
    </row>
    <row r="43" spans="1:9" ht="15">
      <c r="A43" s="143"/>
      <c r="B43" s="144"/>
      <c r="C43" s="254" t="s">
        <v>497</v>
      </c>
      <c r="D43" s="390">
        <v>42735</v>
      </c>
      <c r="E43" s="219"/>
      <c r="F43" s="346"/>
      <c r="G43" s="219">
        <v>70</v>
      </c>
      <c r="H43" s="219"/>
      <c r="I43" s="221"/>
    </row>
    <row r="44" spans="1:9" ht="15">
      <c r="A44" s="143"/>
      <c r="B44" s="144"/>
      <c r="C44" s="254" t="s">
        <v>498</v>
      </c>
      <c r="D44" s="390">
        <v>42735</v>
      </c>
      <c r="E44" s="219"/>
      <c r="F44" s="346"/>
      <c r="G44" s="219">
        <v>30</v>
      </c>
      <c r="H44" s="219"/>
      <c r="I44" s="221"/>
    </row>
    <row r="45" spans="1:9" ht="42.75" customHeight="1">
      <c r="A45" s="143"/>
      <c r="B45" s="144"/>
      <c r="C45" s="145" t="s">
        <v>195</v>
      </c>
      <c r="D45" s="388"/>
      <c r="E45" s="219"/>
      <c r="F45" s="346"/>
      <c r="G45" s="219"/>
      <c r="H45" s="219"/>
      <c r="I45" s="221"/>
    </row>
    <row r="46" spans="1:9" s="380" customFormat="1" ht="30">
      <c r="A46" s="377"/>
      <c r="B46" s="378">
        <v>4</v>
      </c>
      <c r="C46" s="145" t="s">
        <v>196</v>
      </c>
      <c r="D46" s="388"/>
      <c r="E46" s="379">
        <f>E47</f>
        <v>0</v>
      </c>
      <c r="F46" s="379">
        <f>F47</f>
        <v>0</v>
      </c>
      <c r="G46" s="379">
        <f>G47</f>
        <v>0</v>
      </c>
      <c r="H46" s="379">
        <f>H47</f>
        <v>0</v>
      </c>
      <c r="I46" s="382">
        <f>I47</f>
        <v>0</v>
      </c>
    </row>
    <row r="47" spans="1:9" ht="45">
      <c r="A47" s="143"/>
      <c r="B47" s="138"/>
      <c r="C47" s="145" t="s">
        <v>197</v>
      </c>
      <c r="D47" s="388"/>
      <c r="E47" s="219"/>
      <c r="F47" s="346"/>
      <c r="G47" s="219"/>
      <c r="H47" s="219"/>
      <c r="I47" s="221"/>
    </row>
    <row r="48" spans="1:9" ht="15">
      <c r="A48" s="143"/>
      <c r="B48" s="147">
        <v>5</v>
      </c>
      <c r="C48" s="139" t="s">
        <v>67</v>
      </c>
      <c r="D48" s="388"/>
      <c r="E48" s="255"/>
      <c r="F48" s="255"/>
      <c r="G48" s="219"/>
      <c r="H48" s="219"/>
      <c r="I48" s="221"/>
    </row>
    <row r="49" spans="1:9" s="128" customFormat="1" ht="14.25">
      <c r="A49" s="137"/>
      <c r="B49" s="138"/>
      <c r="C49" s="139" t="s">
        <v>412</v>
      </c>
      <c r="D49" s="392">
        <v>42735</v>
      </c>
      <c r="E49" s="4">
        <v>29</v>
      </c>
      <c r="F49" s="4">
        <v>29</v>
      </c>
      <c r="G49" s="4">
        <v>52</v>
      </c>
      <c r="H49" s="4"/>
      <c r="I49" s="256">
        <v>30</v>
      </c>
    </row>
    <row r="50" spans="1:9" ht="29.25" thickBot="1">
      <c r="A50" s="148"/>
      <c r="B50" s="149"/>
      <c r="C50" s="146" t="s">
        <v>62</v>
      </c>
      <c r="D50" s="389"/>
      <c r="E50" s="222"/>
      <c r="F50" s="222"/>
      <c r="G50" s="222"/>
      <c r="H50" s="222"/>
      <c r="I50" s="223"/>
    </row>
    <row r="51" spans="3:4" ht="15">
      <c r="C51" s="139"/>
      <c r="D51" s="388"/>
    </row>
    <row r="52" spans="3:4" ht="15">
      <c r="C52" s="139"/>
      <c r="D52" s="197"/>
    </row>
    <row r="53" spans="3:11" ht="15">
      <c r="C53" s="39" t="s">
        <v>489</v>
      </c>
      <c r="D53" s="40"/>
      <c r="E53" s="40"/>
      <c r="F53" s="36" t="s">
        <v>401</v>
      </c>
      <c r="G53" s="36"/>
      <c r="I53" s="29"/>
      <c r="J53" s="36"/>
      <c r="K53" s="36"/>
    </row>
    <row r="54" spans="3:11" ht="15">
      <c r="C54" s="39" t="s">
        <v>487</v>
      </c>
      <c r="D54" s="40"/>
      <c r="E54" s="40"/>
      <c r="F54" s="36" t="s">
        <v>488</v>
      </c>
      <c r="G54" s="36"/>
      <c r="I54" s="29"/>
      <c r="J54" s="36"/>
      <c r="K54" s="36"/>
    </row>
  </sheetData>
  <sheetProtection/>
  <mergeCells count="7">
    <mergeCell ref="A7:H7"/>
    <mergeCell ref="A10:A11"/>
    <mergeCell ref="B10:B11"/>
    <mergeCell ref="C10:C11"/>
    <mergeCell ref="G10:I10"/>
    <mergeCell ref="D10:D11"/>
    <mergeCell ref="E10:F10"/>
  </mergeCells>
  <printOptions/>
  <pageMargins left="0.75" right="0.41" top="0.26" bottom="0.25" header="0.38" footer="0.18"/>
  <pageSetup horizontalDpi="600" verticalDpi="600" orientation="portrait" paperSize="9" scale="7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DF37"/>
  <sheetViews>
    <sheetView view="pageBreakPreview" zoomScale="85" zoomScaleSheetLayoutView="85" zoomScalePageLayoutView="0" workbookViewId="0" topLeftCell="A1">
      <selection activeCell="B36" sqref="B36"/>
    </sheetView>
  </sheetViews>
  <sheetFormatPr defaultColWidth="9.140625" defaultRowHeight="12.75" outlineLevelCol="1"/>
  <cols>
    <col min="1" max="1" width="7.7109375" style="226" customWidth="1"/>
    <col min="2" max="2" width="33.00390625" style="226" customWidth="1"/>
    <col min="3" max="3" width="11.00390625" style="226" customWidth="1"/>
    <col min="4" max="4" width="10.140625" style="226" customWidth="1"/>
    <col min="5" max="5" width="12.28125" style="226" customWidth="1"/>
    <col min="6" max="6" width="12.57421875" style="226" customWidth="1" outlineLevel="1"/>
    <col min="7" max="7" width="14.8515625" style="228" customWidth="1"/>
    <col min="8" max="9" width="11.421875" style="233" bestFit="1" customWidth="1"/>
    <col min="10" max="10" width="12.7109375" style="233" bestFit="1" customWidth="1"/>
    <col min="11" max="53" width="9.140625" style="232" customWidth="1"/>
    <col min="54" max="16384" width="9.140625" style="226" customWidth="1"/>
  </cols>
  <sheetData>
    <row r="1" spans="1:110" s="37" customFormat="1" ht="16.5">
      <c r="A1" s="65" t="s">
        <v>393</v>
      </c>
      <c r="B1" s="66"/>
      <c r="C1" s="67"/>
      <c r="D1" s="66"/>
      <c r="E1" s="68"/>
      <c r="F1" s="225" t="s">
        <v>408</v>
      </c>
      <c r="G1" s="34"/>
      <c r="I1" s="128"/>
      <c r="J1" s="13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36"/>
      <c r="X1" s="36"/>
      <c r="Y1" s="36"/>
      <c r="Z1" s="36"/>
      <c r="AA1" s="36"/>
      <c r="AB1" s="36"/>
      <c r="AC1" s="36"/>
      <c r="AD1" s="36"/>
      <c r="AE1" s="36"/>
      <c r="AF1" s="36"/>
      <c r="AG1" s="36"/>
      <c r="AH1" s="36"/>
      <c r="AI1" s="36"/>
      <c r="AJ1" s="36"/>
      <c r="AK1" s="36"/>
      <c r="AL1" s="36"/>
      <c r="AM1" s="36"/>
      <c r="AN1" s="36"/>
      <c r="AO1" s="36"/>
      <c r="AP1" s="36"/>
      <c r="AQ1" s="36"/>
      <c r="AR1" s="36"/>
      <c r="AS1" s="36"/>
      <c r="AT1" s="36"/>
      <c r="AU1" s="36"/>
      <c r="AV1" s="36"/>
      <c r="AW1" s="36"/>
      <c r="AX1" s="36"/>
      <c r="AY1" s="36"/>
      <c r="AZ1" s="36"/>
      <c r="BA1" s="36"/>
      <c r="BB1" s="36"/>
      <c r="BC1" s="36"/>
      <c r="BD1" s="36"/>
      <c r="BE1" s="36"/>
      <c r="BF1" s="36"/>
      <c r="BG1" s="36"/>
      <c r="BH1" s="36"/>
      <c r="BI1" s="36"/>
      <c r="BJ1" s="36"/>
      <c r="BK1" s="36"/>
      <c r="BL1" s="36"/>
      <c r="BM1" s="36"/>
      <c r="BN1" s="36"/>
      <c r="BO1" s="36"/>
      <c r="BP1" s="36"/>
      <c r="BQ1" s="36"/>
      <c r="BR1" s="36"/>
      <c r="BS1" s="36"/>
      <c r="BT1" s="36"/>
      <c r="BU1" s="36"/>
      <c r="BV1" s="36"/>
      <c r="BW1" s="36"/>
      <c r="BX1" s="36"/>
      <c r="BY1" s="36"/>
      <c r="BZ1" s="36"/>
      <c r="CA1" s="36"/>
      <c r="CB1" s="36"/>
      <c r="CC1" s="36"/>
      <c r="CD1" s="36"/>
      <c r="CE1" s="36"/>
      <c r="CF1" s="36"/>
      <c r="CG1" s="36"/>
      <c r="CH1" s="36"/>
      <c r="CI1" s="36"/>
      <c r="CJ1" s="36"/>
      <c r="CK1" s="36"/>
      <c r="CL1" s="36"/>
      <c r="CM1" s="36"/>
      <c r="CN1" s="36"/>
      <c r="CO1" s="36"/>
      <c r="CP1" s="36"/>
      <c r="CQ1" s="36"/>
      <c r="CR1" s="36"/>
      <c r="CS1" s="36"/>
      <c r="CT1" s="36"/>
      <c r="CU1" s="36"/>
      <c r="CV1" s="36"/>
      <c r="CW1" s="36"/>
      <c r="CX1" s="36"/>
      <c r="CY1" s="36"/>
      <c r="CZ1" s="36"/>
      <c r="DA1" s="36"/>
      <c r="DB1" s="36"/>
      <c r="DC1" s="36"/>
      <c r="DD1" s="36"/>
      <c r="DE1" s="36"/>
      <c r="DF1" s="36"/>
    </row>
    <row r="2" spans="1:110" s="37" customFormat="1" ht="15">
      <c r="A2" s="65" t="s">
        <v>479</v>
      </c>
      <c r="B2" s="66"/>
      <c r="C2" s="67"/>
      <c r="D2" s="66"/>
      <c r="E2" s="68"/>
      <c r="F2" s="34"/>
      <c r="G2" s="34"/>
      <c r="I2" s="36"/>
      <c r="J2" s="40"/>
      <c r="K2" s="36"/>
      <c r="L2" s="36"/>
      <c r="M2" s="36"/>
      <c r="N2" s="36"/>
      <c r="O2" s="36"/>
      <c r="P2" s="36"/>
      <c r="Q2" s="36"/>
      <c r="R2" s="36"/>
      <c r="S2" s="36"/>
      <c r="T2" s="36"/>
      <c r="U2" s="36"/>
      <c r="V2" s="36"/>
      <c r="W2" s="36"/>
      <c r="X2" s="36"/>
      <c r="Y2" s="36"/>
      <c r="Z2" s="36"/>
      <c r="AA2" s="36"/>
      <c r="AB2" s="36"/>
      <c r="AC2" s="36"/>
      <c r="AD2" s="36"/>
      <c r="AE2" s="36"/>
      <c r="AF2" s="36"/>
      <c r="AG2" s="36"/>
      <c r="AH2" s="36"/>
      <c r="AI2" s="36"/>
      <c r="AJ2" s="36"/>
      <c r="AK2" s="36"/>
      <c r="AL2" s="36"/>
      <c r="AM2" s="36"/>
      <c r="AN2" s="36"/>
      <c r="AO2" s="36"/>
      <c r="AP2" s="36"/>
      <c r="AQ2" s="36"/>
      <c r="AR2" s="36"/>
      <c r="AS2" s="36"/>
      <c r="AT2" s="36"/>
      <c r="AU2" s="36"/>
      <c r="AV2" s="36"/>
      <c r="AW2" s="36"/>
      <c r="AX2" s="36"/>
      <c r="AY2" s="36"/>
      <c r="AZ2" s="36"/>
      <c r="BA2" s="36"/>
      <c r="BB2" s="36"/>
      <c r="BC2" s="36"/>
      <c r="BD2" s="36"/>
      <c r="BE2" s="36"/>
      <c r="BF2" s="36"/>
      <c r="BG2" s="36"/>
      <c r="BH2" s="36"/>
      <c r="BI2" s="36"/>
      <c r="BJ2" s="36"/>
      <c r="BK2" s="36"/>
      <c r="BL2" s="36"/>
      <c r="BM2" s="36"/>
      <c r="BN2" s="36"/>
      <c r="BO2" s="36"/>
      <c r="BP2" s="36"/>
      <c r="BQ2" s="36"/>
      <c r="BR2" s="36"/>
      <c r="BS2" s="36"/>
      <c r="BT2" s="36"/>
      <c r="BU2" s="36"/>
      <c r="BV2" s="36"/>
      <c r="BW2" s="36"/>
      <c r="BX2" s="36"/>
      <c r="BY2" s="36"/>
      <c r="BZ2" s="36"/>
      <c r="CA2" s="36"/>
      <c r="CB2" s="36"/>
      <c r="CC2" s="36"/>
      <c r="CD2" s="36"/>
      <c r="CE2" s="36"/>
      <c r="CF2" s="36"/>
      <c r="CG2" s="36"/>
      <c r="CH2" s="36"/>
      <c r="CI2" s="36"/>
      <c r="CJ2" s="36"/>
      <c r="CK2" s="36"/>
      <c r="CL2" s="36"/>
      <c r="CM2" s="36"/>
      <c r="CN2" s="36"/>
      <c r="CO2" s="36"/>
      <c r="CP2" s="36"/>
      <c r="CQ2" s="36"/>
      <c r="CR2" s="36"/>
      <c r="CS2" s="36"/>
      <c r="CT2" s="36"/>
      <c r="CU2" s="36"/>
      <c r="CV2" s="36"/>
      <c r="CW2" s="36"/>
      <c r="CX2" s="36"/>
      <c r="CY2" s="36"/>
      <c r="CZ2" s="36"/>
      <c r="DA2" s="36"/>
      <c r="DB2" s="36"/>
      <c r="DC2" s="36"/>
      <c r="DD2" s="36"/>
      <c r="DE2" s="36"/>
      <c r="DF2" s="36"/>
    </row>
    <row r="3" spans="1:110" s="37" customFormat="1" ht="15">
      <c r="A3" s="65" t="s">
        <v>480</v>
      </c>
      <c r="B3" s="66"/>
      <c r="C3" s="67"/>
      <c r="D3" s="66"/>
      <c r="E3" s="68"/>
      <c r="F3" s="34"/>
      <c r="G3" s="34"/>
      <c r="I3" s="36"/>
      <c r="J3" s="40"/>
      <c r="K3" s="36"/>
      <c r="L3" s="36"/>
      <c r="M3" s="36"/>
      <c r="N3" s="36"/>
      <c r="O3" s="36"/>
      <c r="P3" s="36"/>
      <c r="Q3" s="36"/>
      <c r="R3" s="36"/>
      <c r="S3" s="36"/>
      <c r="T3" s="36"/>
      <c r="U3" s="36"/>
      <c r="V3" s="36"/>
      <c r="W3" s="36"/>
      <c r="X3" s="36"/>
      <c r="Y3" s="36"/>
      <c r="Z3" s="36"/>
      <c r="AA3" s="36"/>
      <c r="AB3" s="36"/>
      <c r="AC3" s="36"/>
      <c r="AD3" s="36"/>
      <c r="AE3" s="36"/>
      <c r="AF3" s="36"/>
      <c r="AG3" s="36"/>
      <c r="AH3" s="36"/>
      <c r="AI3" s="36"/>
      <c r="AJ3" s="36"/>
      <c r="AK3" s="36"/>
      <c r="AL3" s="36"/>
      <c r="AM3" s="36"/>
      <c r="AN3" s="36"/>
      <c r="AO3" s="36"/>
      <c r="AP3" s="36"/>
      <c r="AQ3" s="36"/>
      <c r="AR3" s="36"/>
      <c r="AS3" s="36"/>
      <c r="AT3" s="36"/>
      <c r="AU3" s="36"/>
      <c r="AV3" s="36"/>
      <c r="AW3" s="36"/>
      <c r="AX3" s="36"/>
      <c r="AY3" s="36"/>
      <c r="AZ3" s="36"/>
      <c r="BA3" s="36"/>
      <c r="BB3" s="36"/>
      <c r="BC3" s="36"/>
      <c r="BD3" s="36"/>
      <c r="BE3" s="36"/>
      <c r="BF3" s="36"/>
      <c r="BG3" s="36"/>
      <c r="BH3" s="36"/>
      <c r="BI3" s="36"/>
      <c r="BJ3" s="36"/>
      <c r="BK3" s="36"/>
      <c r="BL3" s="36"/>
      <c r="BM3" s="36"/>
      <c r="BN3" s="36"/>
      <c r="BO3" s="36"/>
      <c r="BP3" s="36"/>
      <c r="BQ3" s="36"/>
      <c r="BR3" s="36"/>
      <c r="BS3" s="36"/>
      <c r="BT3" s="36"/>
      <c r="BU3" s="36"/>
      <c r="BV3" s="36"/>
      <c r="BW3" s="36"/>
      <c r="BX3" s="36"/>
      <c r="BY3" s="36"/>
      <c r="BZ3" s="36"/>
      <c r="CA3" s="36"/>
      <c r="CB3" s="36"/>
      <c r="CC3" s="36"/>
      <c r="CD3" s="36"/>
      <c r="CE3" s="36"/>
      <c r="CF3" s="36"/>
      <c r="CG3" s="36"/>
      <c r="CH3" s="36"/>
      <c r="CI3" s="36"/>
      <c r="CJ3" s="36"/>
      <c r="CK3" s="36"/>
      <c r="CL3" s="36"/>
      <c r="CM3" s="36"/>
      <c r="CN3" s="36"/>
      <c r="CO3" s="36"/>
      <c r="CP3" s="36"/>
      <c r="CQ3" s="36"/>
      <c r="CR3" s="36"/>
      <c r="CS3" s="36"/>
      <c r="CT3" s="36"/>
      <c r="CU3" s="36"/>
      <c r="CV3" s="36"/>
      <c r="CW3" s="36"/>
      <c r="CX3" s="36"/>
      <c r="CY3" s="36"/>
      <c r="CZ3" s="36"/>
      <c r="DA3" s="36"/>
      <c r="DB3" s="36"/>
      <c r="DC3" s="36"/>
      <c r="DD3" s="36"/>
      <c r="DE3" s="36"/>
      <c r="DF3" s="36"/>
    </row>
    <row r="4" spans="1:110" s="37" customFormat="1" ht="15">
      <c r="A4" s="65" t="s">
        <v>481</v>
      </c>
      <c r="B4" s="66"/>
      <c r="C4" s="67"/>
      <c r="D4" s="66"/>
      <c r="E4" s="68"/>
      <c r="F4" s="34"/>
      <c r="G4" s="34"/>
      <c r="I4" s="36"/>
      <c r="J4" s="40"/>
      <c r="K4" s="36"/>
      <c r="L4" s="36"/>
      <c r="M4" s="36"/>
      <c r="N4" s="36"/>
      <c r="O4" s="36"/>
      <c r="P4" s="36"/>
      <c r="Q4" s="36"/>
      <c r="R4" s="36"/>
      <c r="S4" s="36"/>
      <c r="T4" s="36"/>
      <c r="U4" s="36"/>
      <c r="V4" s="36"/>
      <c r="W4" s="36"/>
      <c r="X4" s="36"/>
      <c r="Y4" s="36"/>
      <c r="Z4" s="36"/>
      <c r="AA4" s="36"/>
      <c r="AB4" s="36"/>
      <c r="AC4" s="36"/>
      <c r="AD4" s="36"/>
      <c r="AE4" s="36"/>
      <c r="AF4" s="36"/>
      <c r="AG4" s="36"/>
      <c r="AH4" s="36"/>
      <c r="AI4" s="36"/>
      <c r="AJ4" s="36"/>
      <c r="AK4" s="36"/>
      <c r="AL4" s="36"/>
      <c r="AM4" s="36"/>
      <c r="AN4" s="36"/>
      <c r="AO4" s="36"/>
      <c r="AP4" s="36"/>
      <c r="AQ4" s="36"/>
      <c r="AR4" s="36"/>
      <c r="AS4" s="36"/>
      <c r="AT4" s="36"/>
      <c r="AU4" s="36"/>
      <c r="AV4" s="36"/>
      <c r="AW4" s="36"/>
      <c r="AX4" s="36"/>
      <c r="AY4" s="36"/>
      <c r="AZ4" s="36"/>
      <c r="BA4" s="36"/>
      <c r="BB4" s="36"/>
      <c r="BC4" s="36"/>
      <c r="BD4" s="36"/>
      <c r="BE4" s="36"/>
      <c r="BF4" s="36"/>
      <c r="BG4" s="36"/>
      <c r="BH4" s="36"/>
      <c r="BI4" s="36"/>
      <c r="BJ4" s="36"/>
      <c r="BK4" s="36"/>
      <c r="BL4" s="36"/>
      <c r="BM4" s="36"/>
      <c r="BN4" s="36"/>
      <c r="BO4" s="36"/>
      <c r="BP4" s="36"/>
      <c r="BQ4" s="36"/>
      <c r="BR4" s="36"/>
      <c r="BS4" s="36"/>
      <c r="BT4" s="36"/>
      <c r="BU4" s="36"/>
      <c r="BV4" s="36"/>
      <c r="BW4" s="36"/>
      <c r="BX4" s="36"/>
      <c r="BY4" s="36"/>
      <c r="BZ4" s="36"/>
      <c r="CA4" s="36"/>
      <c r="CB4" s="36"/>
      <c r="CC4" s="36"/>
      <c r="CD4" s="36"/>
      <c r="CE4" s="36"/>
      <c r="CF4" s="36"/>
      <c r="CG4" s="36"/>
      <c r="CH4" s="36"/>
      <c r="CI4" s="36"/>
      <c r="CJ4" s="36"/>
      <c r="CK4" s="36"/>
      <c r="CL4" s="36"/>
      <c r="CM4" s="36"/>
      <c r="CN4" s="36"/>
      <c r="CO4" s="36"/>
      <c r="CP4" s="36"/>
      <c r="CQ4" s="36"/>
      <c r="CR4" s="36"/>
      <c r="CS4" s="36"/>
      <c r="CT4" s="36"/>
      <c r="CU4" s="36"/>
      <c r="CV4" s="36"/>
      <c r="CW4" s="36"/>
      <c r="CX4" s="36"/>
      <c r="CY4" s="36"/>
      <c r="CZ4" s="36"/>
      <c r="DA4" s="36"/>
      <c r="DB4" s="36"/>
      <c r="DC4" s="36"/>
      <c r="DD4" s="36"/>
      <c r="DE4" s="36"/>
      <c r="DF4" s="36"/>
    </row>
    <row r="5" spans="1:44" s="227" customFormat="1" ht="16.5">
      <c r="A5" s="224"/>
      <c r="B5" s="225"/>
      <c r="C5" s="225"/>
      <c r="D5" s="226"/>
      <c r="F5" s="225"/>
      <c r="G5" s="225"/>
      <c r="H5" s="226"/>
      <c r="I5" s="226"/>
      <c r="J5" s="232"/>
      <c r="K5" s="232"/>
      <c r="L5" s="232"/>
      <c r="M5" s="232"/>
      <c r="N5" s="232"/>
      <c r="O5" s="232"/>
      <c r="P5" s="232"/>
      <c r="Q5" s="232"/>
      <c r="R5" s="232"/>
      <c r="S5" s="232"/>
      <c r="T5" s="232"/>
      <c r="U5" s="232"/>
      <c r="V5" s="232"/>
      <c r="W5" s="232"/>
      <c r="X5" s="232"/>
      <c r="Y5" s="232"/>
      <c r="Z5" s="232"/>
      <c r="AA5" s="232"/>
      <c r="AB5" s="232"/>
      <c r="AC5" s="232"/>
      <c r="AD5" s="232"/>
      <c r="AE5" s="232"/>
      <c r="AF5" s="232"/>
      <c r="AG5" s="232"/>
      <c r="AH5" s="232"/>
      <c r="AI5" s="232"/>
      <c r="AJ5" s="232"/>
      <c r="AK5" s="232"/>
      <c r="AL5" s="232"/>
      <c r="AM5" s="232"/>
      <c r="AN5" s="232"/>
      <c r="AO5" s="232"/>
      <c r="AP5" s="232"/>
      <c r="AQ5" s="232"/>
      <c r="AR5" s="232"/>
    </row>
    <row r="8" spans="1:53" ht="16.5">
      <c r="A8" s="228"/>
      <c r="B8" s="248" t="s">
        <v>501</v>
      </c>
      <c r="C8" s="224"/>
      <c r="D8" s="228"/>
      <c r="E8" s="228"/>
      <c r="F8" s="229"/>
      <c r="G8" s="226"/>
      <c r="H8" s="226"/>
      <c r="I8" s="226"/>
      <c r="J8" s="226"/>
      <c r="K8" s="226"/>
      <c r="L8" s="226"/>
      <c r="M8" s="226"/>
      <c r="N8" s="226"/>
      <c r="O8" s="226"/>
      <c r="P8" s="226"/>
      <c r="Q8" s="226"/>
      <c r="R8" s="226"/>
      <c r="S8" s="226"/>
      <c r="T8" s="226"/>
      <c r="U8" s="226"/>
      <c r="V8" s="226"/>
      <c r="W8" s="226"/>
      <c r="X8" s="226"/>
      <c r="Y8" s="226"/>
      <c r="Z8" s="226"/>
      <c r="AA8" s="226"/>
      <c r="AB8" s="226"/>
      <c r="AC8" s="226"/>
      <c r="AD8" s="226"/>
      <c r="AE8" s="226"/>
      <c r="AF8" s="226"/>
      <c r="AG8" s="226"/>
      <c r="AH8" s="226"/>
      <c r="AI8" s="226"/>
      <c r="AJ8" s="226"/>
      <c r="AK8" s="226"/>
      <c r="AL8" s="226"/>
      <c r="AM8" s="226"/>
      <c r="AN8" s="226"/>
      <c r="AO8" s="226"/>
      <c r="AP8" s="226"/>
      <c r="AQ8" s="226"/>
      <c r="AR8" s="226"/>
      <c r="AS8" s="226"/>
      <c r="AT8" s="226"/>
      <c r="AU8" s="226"/>
      <c r="AV8" s="226"/>
      <c r="AW8" s="226"/>
      <c r="AX8" s="226"/>
      <c r="AY8" s="226"/>
      <c r="AZ8" s="226"/>
      <c r="BA8" s="226"/>
    </row>
    <row r="9" spans="1:6" ht="17.25" thickBot="1">
      <c r="A9" s="228"/>
      <c r="B9" s="228"/>
      <c r="C9" s="228"/>
      <c r="D9" s="393"/>
      <c r="E9" s="393"/>
      <c r="F9" s="394" t="s">
        <v>502</v>
      </c>
    </row>
    <row r="10" spans="1:6" ht="17.25" thickBot="1">
      <c r="A10" s="235" t="s">
        <v>63</v>
      </c>
      <c r="B10" s="236" t="s">
        <v>396</v>
      </c>
      <c r="C10" s="236" t="s">
        <v>405</v>
      </c>
      <c r="D10" s="236" t="s">
        <v>503</v>
      </c>
      <c r="E10" s="236" t="s">
        <v>406</v>
      </c>
      <c r="F10" s="395" t="s">
        <v>55</v>
      </c>
    </row>
    <row r="11" spans="1:6" ht="16.5">
      <c r="A11" s="237">
        <v>1</v>
      </c>
      <c r="B11" s="396"/>
      <c r="C11" s="238"/>
      <c r="D11" s="238"/>
      <c r="E11" s="397"/>
      <c r="F11" s="398"/>
    </row>
    <row r="12" spans="1:6" ht="16.5">
      <c r="A12" s="237">
        <v>2</v>
      </c>
      <c r="B12" s="398"/>
      <c r="C12" s="238"/>
      <c r="D12" s="238"/>
      <c r="E12" s="397"/>
      <c r="F12" s="398"/>
    </row>
    <row r="13" spans="1:6" ht="16.5">
      <c r="A13" s="237">
        <v>3</v>
      </c>
      <c r="B13" s="398"/>
      <c r="C13" s="238"/>
      <c r="D13" s="238"/>
      <c r="E13" s="397"/>
      <c r="F13" s="398"/>
    </row>
    <row r="14" spans="1:6" ht="16.5">
      <c r="A14" s="237">
        <v>4</v>
      </c>
      <c r="B14" s="398"/>
      <c r="C14" s="238"/>
      <c r="D14" s="238"/>
      <c r="E14" s="397"/>
      <c r="F14" s="398"/>
    </row>
    <row r="15" spans="1:11" ht="16.5">
      <c r="A15" s="237">
        <v>5</v>
      </c>
      <c r="B15" s="398"/>
      <c r="C15" s="238"/>
      <c r="D15" s="238"/>
      <c r="E15" s="397"/>
      <c r="F15" s="398"/>
      <c r="K15" s="226"/>
    </row>
    <row r="16" spans="1:6" ht="17.25" thickBot="1">
      <c r="A16" s="399"/>
      <c r="B16" s="400" t="s">
        <v>400</v>
      </c>
      <c r="C16" s="400"/>
      <c r="D16" s="401"/>
      <c r="E16" s="401"/>
      <c r="F16" s="402">
        <f>SUM(F11:F15)</f>
        <v>0</v>
      </c>
    </row>
    <row r="18" spans="1:6" ht="16.5">
      <c r="A18" s="228"/>
      <c r="B18" s="248" t="s">
        <v>410</v>
      </c>
      <c r="C18" s="224"/>
      <c r="D18" s="228"/>
      <c r="E18" s="228"/>
      <c r="F18" s="229"/>
    </row>
    <row r="19" ht="17.25" thickBot="1"/>
    <row r="20" spans="1:6" ht="17.25" thickBot="1">
      <c r="A20" s="235" t="s">
        <v>63</v>
      </c>
      <c r="B20" s="230"/>
      <c r="C20" s="230"/>
      <c r="D20" s="230"/>
      <c r="E20" s="230"/>
      <c r="F20" s="231"/>
    </row>
    <row r="21" spans="1:6" ht="16.5">
      <c r="A21" s="237">
        <v>1</v>
      </c>
      <c r="B21" s="249" t="s">
        <v>504</v>
      </c>
      <c r="C21" s="238"/>
      <c r="D21" s="240"/>
      <c r="E21" s="241"/>
      <c r="F21" s="250">
        <v>15</v>
      </c>
    </row>
    <row r="22" spans="1:6" ht="17.25" thickBot="1">
      <c r="A22" s="403">
        <v>2</v>
      </c>
      <c r="B22" s="404" t="s">
        <v>505</v>
      </c>
      <c r="C22" s="405"/>
      <c r="D22" s="405"/>
      <c r="E22" s="406"/>
      <c r="F22" s="407">
        <v>10</v>
      </c>
    </row>
    <row r="23" spans="1:6" ht="17.25" thickBot="1">
      <c r="A23" s="245"/>
      <c r="B23" s="246" t="s">
        <v>400</v>
      </c>
      <c r="C23" s="246"/>
      <c r="D23" s="236"/>
      <c r="E23" s="247"/>
      <c r="F23" s="251">
        <f>SUM(F21:F22)</f>
        <v>25</v>
      </c>
    </row>
    <row r="26" spans="1:6" ht="16.5">
      <c r="A26" s="527" t="s">
        <v>409</v>
      </c>
      <c r="B26" s="527"/>
      <c r="C26" s="527"/>
      <c r="D26" s="527"/>
      <c r="E26" s="527"/>
      <c r="F26" s="527"/>
    </row>
    <row r="27" spans="1:6" ht="17.25" thickBot="1">
      <c r="A27" s="234"/>
      <c r="B27" s="234"/>
      <c r="C27" s="234"/>
      <c r="D27" s="234"/>
      <c r="E27" s="234"/>
      <c r="F27" s="234"/>
    </row>
    <row r="28" spans="1:6" ht="17.25" thickBot="1">
      <c r="A28" s="235" t="s">
        <v>63</v>
      </c>
      <c r="B28" s="230" t="s">
        <v>396</v>
      </c>
      <c r="C28" s="230" t="s">
        <v>405</v>
      </c>
      <c r="D28" s="230" t="s">
        <v>407</v>
      </c>
      <c r="E28" s="230" t="s">
        <v>406</v>
      </c>
      <c r="F28" s="231" t="s">
        <v>55</v>
      </c>
    </row>
    <row r="29" spans="1:6" ht="16.5">
      <c r="A29" s="237">
        <v>1</v>
      </c>
      <c r="B29" s="239" t="s">
        <v>506</v>
      </c>
      <c r="C29" s="240" t="s">
        <v>507</v>
      </c>
      <c r="D29" s="240">
        <v>4</v>
      </c>
      <c r="E29" s="241"/>
      <c r="F29" s="250">
        <v>7</v>
      </c>
    </row>
    <row r="30" spans="1:6" ht="16.5">
      <c r="A30" s="237">
        <v>2</v>
      </c>
      <c r="B30" s="408" t="s">
        <v>508</v>
      </c>
      <c r="C30" s="238"/>
      <c r="D30" s="242"/>
      <c r="E30" s="243"/>
      <c r="F30" s="398">
        <v>20</v>
      </c>
    </row>
    <row r="31" spans="1:6" ht="17.25" thickBot="1">
      <c r="A31" s="237">
        <v>3</v>
      </c>
      <c r="B31" s="244"/>
      <c r="C31" s="242"/>
      <c r="D31" s="242"/>
      <c r="E31" s="243"/>
      <c r="F31" s="244"/>
    </row>
    <row r="32" spans="1:6" ht="17.25" thickBot="1">
      <c r="A32" s="245"/>
      <c r="B32" s="246" t="s">
        <v>400</v>
      </c>
      <c r="C32" s="246"/>
      <c r="D32" s="236"/>
      <c r="E32" s="247"/>
      <c r="F32" s="251">
        <f>SUM(F29:F31)</f>
        <v>27</v>
      </c>
    </row>
    <row r="33" spans="7:53" ht="16.5">
      <c r="G33" s="226"/>
      <c r="H33" s="226"/>
      <c r="I33" s="226"/>
      <c r="J33" s="226"/>
      <c r="K33" s="226"/>
      <c r="L33" s="226"/>
      <c r="M33" s="226"/>
      <c r="N33" s="226"/>
      <c r="O33" s="226"/>
      <c r="P33" s="226"/>
      <c r="Q33" s="226"/>
      <c r="R33" s="226"/>
      <c r="S33" s="226"/>
      <c r="T33" s="226"/>
      <c r="U33" s="226"/>
      <c r="V33" s="226"/>
      <c r="W33" s="226"/>
      <c r="X33" s="226"/>
      <c r="Y33" s="226"/>
      <c r="Z33" s="226"/>
      <c r="AA33" s="226"/>
      <c r="AB33" s="226"/>
      <c r="AC33" s="226"/>
      <c r="AD33" s="226"/>
      <c r="AE33" s="226"/>
      <c r="AF33" s="226"/>
      <c r="AG33" s="226"/>
      <c r="AH33" s="226"/>
      <c r="AI33" s="226"/>
      <c r="AJ33" s="226"/>
      <c r="AK33" s="226"/>
      <c r="AL33" s="226"/>
      <c r="AM33" s="226"/>
      <c r="AN33" s="226"/>
      <c r="AO33" s="226"/>
      <c r="AP33" s="226"/>
      <c r="AQ33" s="226"/>
      <c r="AR33" s="226"/>
      <c r="AS33" s="226"/>
      <c r="AT33" s="226"/>
      <c r="AU33" s="226"/>
      <c r="AV33" s="226"/>
      <c r="AW33" s="226"/>
      <c r="AX33" s="226"/>
      <c r="AY33" s="226"/>
      <c r="AZ33" s="226"/>
      <c r="BA33" s="226"/>
    </row>
    <row r="34" spans="5:6" ht="16.5">
      <c r="E34" s="252" t="s">
        <v>411</v>
      </c>
      <c r="F34" s="253">
        <f>F16+F23+F32</f>
        <v>52</v>
      </c>
    </row>
    <row r="36" spans="2:6" ht="16.5">
      <c r="B36" s="73" t="s">
        <v>489</v>
      </c>
      <c r="C36" s="40"/>
      <c r="D36" s="40"/>
      <c r="E36" s="77" t="s">
        <v>401</v>
      </c>
      <c r="F36" s="77"/>
    </row>
    <row r="37" spans="2:6" ht="16.5">
      <c r="B37" s="73" t="s">
        <v>487</v>
      </c>
      <c r="C37" s="40"/>
      <c r="D37" s="40"/>
      <c r="E37" s="77" t="s">
        <v>488</v>
      </c>
      <c r="F37" s="77"/>
    </row>
  </sheetData>
  <sheetProtection/>
  <mergeCells count="1">
    <mergeCell ref="A26:F2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N28"/>
  <sheetViews>
    <sheetView zoomScalePageLayoutView="0" workbookViewId="0" topLeftCell="A5">
      <selection activeCell="K19" sqref="K19"/>
    </sheetView>
  </sheetViews>
  <sheetFormatPr defaultColWidth="9.140625" defaultRowHeight="12.75"/>
  <cols>
    <col min="1" max="1" width="4.57421875" style="13" customWidth="1"/>
    <col min="2" max="2" width="23.8515625" style="13" customWidth="1"/>
    <col min="3" max="3" width="13.00390625" style="13" customWidth="1"/>
    <col min="4" max="4" width="10.140625" style="13" hidden="1" customWidth="1"/>
    <col min="5" max="5" width="11.140625" style="13" customWidth="1"/>
    <col min="6" max="6" width="10.140625" style="13" hidden="1" customWidth="1"/>
    <col min="7" max="7" width="11.421875" style="13" customWidth="1"/>
    <col min="8" max="8" width="9.57421875" style="13" customWidth="1"/>
    <col min="9" max="9" width="9.7109375" style="13" customWidth="1"/>
    <col min="10" max="10" width="12.00390625" style="13" customWidth="1"/>
    <col min="11" max="11" width="11.421875" style="13" customWidth="1"/>
    <col min="12" max="12" width="11.28125" style="13" customWidth="1"/>
    <col min="13" max="13" width="10.7109375" style="13" customWidth="1"/>
    <col min="14" max="14" width="11.00390625" style="13" customWidth="1"/>
    <col min="15" max="16384" width="9.140625" style="13" customWidth="1"/>
  </cols>
  <sheetData>
    <row r="1" spans="1:3" ht="15">
      <c r="A1" s="65" t="s">
        <v>393</v>
      </c>
      <c r="B1" s="66"/>
      <c r="C1" s="128"/>
    </row>
    <row r="2" spans="1:13" ht="15">
      <c r="A2" s="65" t="s">
        <v>479</v>
      </c>
      <c r="B2" s="66"/>
      <c r="L2" s="128" t="s">
        <v>80</v>
      </c>
      <c r="M2" s="128"/>
    </row>
    <row r="3" spans="1:2" ht="15">
      <c r="A3" s="65" t="s">
        <v>480</v>
      </c>
      <c r="B3" s="66"/>
    </row>
    <row r="4" spans="1:2" ht="15">
      <c r="A4" s="65" t="s">
        <v>481</v>
      </c>
      <c r="B4" s="66"/>
    </row>
    <row r="6" spans="1:14" ht="15.75">
      <c r="A6" s="480" t="s">
        <v>328</v>
      </c>
      <c r="B6" s="480"/>
      <c r="C6" s="480"/>
      <c r="D6" s="480"/>
      <c r="E6" s="480"/>
      <c r="F6" s="480"/>
      <c r="G6" s="480"/>
      <c r="H6" s="480"/>
      <c r="I6" s="480"/>
      <c r="J6" s="480"/>
      <c r="K6" s="480"/>
      <c r="L6" s="480"/>
      <c r="M6" s="480"/>
      <c r="N6" s="480"/>
    </row>
    <row r="7" spans="12:13" ht="15">
      <c r="L7" s="152"/>
      <c r="M7" s="152"/>
    </row>
    <row r="8" ht="15" hidden="1"/>
    <row r="10" ht="15.75" thickBot="1">
      <c r="N10" s="15" t="s">
        <v>10</v>
      </c>
    </row>
    <row r="11" spans="1:14" ht="30.75" customHeight="1" thickBot="1">
      <c r="A11" s="531" t="s">
        <v>63</v>
      </c>
      <c r="B11" s="534" t="s">
        <v>332</v>
      </c>
      <c r="C11" s="531" t="s">
        <v>474</v>
      </c>
      <c r="D11" s="153"/>
      <c r="E11" s="539" t="s">
        <v>64</v>
      </c>
      <c r="F11" s="540"/>
      <c r="G11" s="540"/>
      <c r="H11" s="540"/>
      <c r="I11" s="540"/>
      <c r="J11" s="531" t="s">
        <v>476</v>
      </c>
      <c r="K11" s="531" t="s">
        <v>477</v>
      </c>
      <c r="L11" s="531" t="s">
        <v>421</v>
      </c>
      <c r="M11" s="531" t="s">
        <v>422</v>
      </c>
      <c r="N11" s="531" t="s">
        <v>478</v>
      </c>
    </row>
    <row r="12" spans="1:14" ht="15.75" customHeight="1" thickBot="1">
      <c r="A12" s="532"/>
      <c r="B12" s="535"/>
      <c r="C12" s="532"/>
      <c r="D12" s="154"/>
      <c r="E12" s="155" t="s">
        <v>201</v>
      </c>
      <c r="F12" s="154"/>
      <c r="G12" s="529" t="s">
        <v>475</v>
      </c>
      <c r="H12" s="530"/>
      <c r="I12" s="530"/>
      <c r="J12" s="532"/>
      <c r="K12" s="532"/>
      <c r="L12" s="532"/>
      <c r="M12" s="532"/>
      <c r="N12" s="532"/>
    </row>
    <row r="13" spans="1:14" ht="15.75" customHeight="1" hidden="1" thickBot="1">
      <c r="A13" s="532"/>
      <c r="B13" s="535"/>
      <c r="C13" s="532"/>
      <c r="D13" s="528" t="s">
        <v>65</v>
      </c>
      <c r="E13" s="537"/>
      <c r="F13" s="538"/>
      <c r="G13" s="538"/>
      <c r="H13" s="538"/>
      <c r="I13" s="538"/>
      <c r="J13" s="532"/>
      <c r="K13" s="532"/>
      <c r="L13" s="532"/>
      <c r="M13" s="532"/>
      <c r="N13" s="532"/>
    </row>
    <row r="14" spans="1:14" ht="29.25" thickBot="1">
      <c r="A14" s="533"/>
      <c r="B14" s="536"/>
      <c r="C14" s="533"/>
      <c r="D14" s="482"/>
      <c r="E14" s="156" t="s">
        <v>470</v>
      </c>
      <c r="F14" s="157">
        <v>2015</v>
      </c>
      <c r="G14" s="158" t="s">
        <v>212</v>
      </c>
      <c r="H14" s="158" t="s">
        <v>68</v>
      </c>
      <c r="I14" s="159" t="s">
        <v>69</v>
      </c>
      <c r="J14" s="533"/>
      <c r="K14" s="533"/>
      <c r="L14" s="533"/>
      <c r="M14" s="533"/>
      <c r="N14" s="533"/>
    </row>
    <row r="15" spans="1:14" ht="15.75" thickBot="1">
      <c r="A15" s="129">
        <v>0</v>
      </c>
      <c r="B15" s="160">
        <v>1</v>
      </c>
      <c r="C15" s="161">
        <v>2</v>
      </c>
      <c r="D15" s="161">
        <v>4</v>
      </c>
      <c r="E15" s="162" t="s">
        <v>349</v>
      </c>
      <c r="F15" s="162"/>
      <c r="G15" s="162">
        <v>4</v>
      </c>
      <c r="H15" s="162">
        <v>5</v>
      </c>
      <c r="I15" s="162">
        <v>6</v>
      </c>
      <c r="J15" s="163" t="s">
        <v>350</v>
      </c>
      <c r="K15" s="161">
        <v>8</v>
      </c>
      <c r="L15" s="163" t="s">
        <v>351</v>
      </c>
      <c r="M15" s="164">
        <v>10</v>
      </c>
      <c r="N15" s="163" t="s">
        <v>352</v>
      </c>
    </row>
    <row r="16" spans="1:14" ht="31.5" customHeight="1">
      <c r="A16" s="165" t="s">
        <v>66</v>
      </c>
      <c r="B16" s="166" t="s">
        <v>232</v>
      </c>
      <c r="C16" s="290">
        <f>SUM(C17:C18)</f>
        <v>50</v>
      </c>
      <c r="D16" s="290" t="e">
        <f>D17+#REF!+#REF!+#REF!+D18</f>
        <v>#REF!</v>
      </c>
      <c r="E16" s="294">
        <f>G16+H16+I16</f>
        <v>39</v>
      </c>
      <c r="F16" s="290"/>
      <c r="G16" s="290">
        <v>39</v>
      </c>
      <c r="H16" s="290"/>
      <c r="I16" s="294"/>
      <c r="J16" s="294">
        <f>C16-E16</f>
        <v>11</v>
      </c>
      <c r="K16" s="290">
        <v>11</v>
      </c>
      <c r="L16" s="290"/>
      <c r="M16" s="295"/>
      <c r="N16" s="296"/>
    </row>
    <row r="17" spans="1:14" ht="29.25">
      <c r="A17" s="143" t="s">
        <v>222</v>
      </c>
      <c r="B17" s="167" t="s">
        <v>202</v>
      </c>
      <c r="C17" s="291"/>
      <c r="D17" s="291"/>
      <c r="E17" s="291">
        <f>G17+H17+I17</f>
        <v>0</v>
      </c>
      <c r="F17" s="291"/>
      <c r="G17" s="291"/>
      <c r="H17" s="291"/>
      <c r="I17" s="291"/>
      <c r="J17" s="291"/>
      <c r="K17" s="291"/>
      <c r="L17" s="291"/>
      <c r="M17" s="292"/>
      <c r="N17" s="293"/>
    </row>
    <row r="18" spans="1:14" ht="15">
      <c r="A18" s="143" t="s">
        <v>223</v>
      </c>
      <c r="B18" s="140" t="s">
        <v>203</v>
      </c>
      <c r="C18" s="291">
        <v>50</v>
      </c>
      <c r="D18" s="291"/>
      <c r="E18" s="302">
        <f>G18+H18+I18</f>
        <v>39</v>
      </c>
      <c r="F18" s="291"/>
      <c r="G18" s="291">
        <v>39</v>
      </c>
      <c r="H18" s="291"/>
      <c r="I18" s="291"/>
      <c r="J18" s="302">
        <f>C18-E18</f>
        <v>11</v>
      </c>
      <c r="K18" s="291">
        <v>11</v>
      </c>
      <c r="L18" s="291"/>
      <c r="M18" s="292"/>
      <c r="N18" s="293"/>
    </row>
    <row r="19" spans="1:14" ht="15">
      <c r="A19" s="143"/>
      <c r="B19" s="140"/>
      <c r="C19" s="291"/>
      <c r="D19" s="291"/>
      <c r="E19" s="291"/>
      <c r="F19" s="291"/>
      <c r="G19" s="291"/>
      <c r="H19" s="291"/>
      <c r="I19" s="291"/>
      <c r="J19" s="291"/>
      <c r="K19" s="291"/>
      <c r="L19" s="291"/>
      <c r="M19" s="292"/>
      <c r="N19" s="293"/>
    </row>
    <row r="20" spans="1:14" ht="15">
      <c r="A20" s="143"/>
      <c r="B20" s="140"/>
      <c r="C20" s="291"/>
      <c r="D20" s="291"/>
      <c r="E20" s="291"/>
      <c r="F20" s="291"/>
      <c r="G20" s="291"/>
      <c r="H20" s="291"/>
      <c r="I20" s="291"/>
      <c r="J20" s="291"/>
      <c r="K20" s="291"/>
      <c r="L20" s="291"/>
      <c r="M20" s="292"/>
      <c r="N20" s="293"/>
    </row>
    <row r="21" spans="1:14" ht="15.75" thickBot="1">
      <c r="A21" s="148"/>
      <c r="B21" s="150"/>
      <c r="C21" s="168"/>
      <c r="D21" s="168"/>
      <c r="E21" s="168"/>
      <c r="F21" s="168"/>
      <c r="G21" s="168"/>
      <c r="H21" s="168"/>
      <c r="I21" s="168"/>
      <c r="J21" s="168"/>
      <c r="K21" s="168"/>
      <c r="L21" s="168"/>
      <c r="M21" s="169"/>
      <c r="N21" s="170"/>
    </row>
    <row r="24" spans="2:14" ht="15">
      <c r="B24" s="39" t="s">
        <v>489</v>
      </c>
      <c r="C24" s="40"/>
      <c r="D24" s="40"/>
      <c r="H24" s="29"/>
      <c r="I24" s="36"/>
      <c r="J24" s="36"/>
      <c r="K24" s="36" t="s">
        <v>401</v>
      </c>
      <c r="L24" s="36"/>
      <c r="M24" s="171"/>
      <c r="N24" s="29"/>
    </row>
    <row r="25" spans="2:14" ht="15">
      <c r="B25" s="39" t="s">
        <v>487</v>
      </c>
      <c r="C25" s="40"/>
      <c r="D25" s="40"/>
      <c r="H25" s="29"/>
      <c r="I25" s="36"/>
      <c r="J25" s="36"/>
      <c r="K25" s="36" t="s">
        <v>488</v>
      </c>
      <c r="L25" s="36"/>
      <c r="M25" s="171"/>
      <c r="N25" s="29"/>
    </row>
    <row r="26" spans="3:14" ht="15">
      <c r="C26" s="29"/>
      <c r="D26" s="171"/>
      <c r="E26" s="29"/>
      <c r="F26" s="171"/>
      <c r="G26" s="29"/>
      <c r="H26" s="29"/>
      <c r="I26" s="171"/>
      <c r="J26" s="171"/>
      <c r="K26" s="171"/>
      <c r="L26" s="171"/>
      <c r="M26" s="171"/>
      <c r="N26" s="29"/>
    </row>
    <row r="27" spans="3:14" ht="15">
      <c r="C27" s="172"/>
      <c r="D27" s="172"/>
      <c r="E27" s="172"/>
      <c r="F27" s="172"/>
      <c r="G27" s="173"/>
      <c r="H27" s="173"/>
      <c r="I27" s="172"/>
      <c r="J27" s="172"/>
      <c r="K27" s="172"/>
      <c r="L27" s="172"/>
      <c r="M27" s="172"/>
      <c r="N27" s="173"/>
    </row>
    <row r="28" spans="3:14" ht="15">
      <c r="C28" s="172"/>
      <c r="D28" s="172"/>
      <c r="E28" s="172"/>
      <c r="F28" s="172"/>
      <c r="G28" s="173"/>
      <c r="H28" s="173"/>
      <c r="I28" s="172"/>
      <c r="J28" s="172"/>
      <c r="K28" s="172"/>
      <c r="L28" s="172"/>
      <c r="M28" s="172"/>
      <c r="N28" s="173"/>
    </row>
  </sheetData>
  <sheetProtection/>
  <mergeCells count="13">
    <mergeCell ref="L11:L14"/>
    <mergeCell ref="E11:I11"/>
    <mergeCell ref="J11:J14"/>
    <mergeCell ref="A6:N6"/>
    <mergeCell ref="D13:D14"/>
    <mergeCell ref="G12:I12"/>
    <mergeCell ref="A11:A14"/>
    <mergeCell ref="B11:B14"/>
    <mergeCell ref="E13:I13"/>
    <mergeCell ref="M11:M14"/>
    <mergeCell ref="N11:N14"/>
    <mergeCell ref="C11:C14"/>
    <mergeCell ref="K11:K14"/>
  </mergeCells>
  <printOptions horizontalCentered="1"/>
  <pageMargins left="0.551181102362205" right="0.511811023622047" top="0.590551181102362" bottom="0" header="0.511811023622047" footer="0.511811023622047"/>
  <pageSetup horizontalDpi="600" verticalDpi="600" orientation="landscape" paperSize="9" scale="95" r:id="rId1"/>
  <headerFooter alignWithMargins="0">
    <oddFooter>&amp;C&amp;8Pagina &amp;P din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T42"/>
  <sheetViews>
    <sheetView zoomScalePageLayoutView="0" workbookViewId="0" topLeftCell="A4">
      <pane ySplit="8" topLeftCell="A12" activePane="bottomLeft" state="frozen"/>
      <selection pane="topLeft" activeCell="A4" sqref="A4"/>
      <selection pane="bottomLeft" activeCell="A40" sqref="A40:IV41"/>
    </sheetView>
  </sheetViews>
  <sheetFormatPr defaultColWidth="9.140625" defaultRowHeight="12.75"/>
  <cols>
    <col min="1" max="1" width="5.00390625" style="13" customWidth="1"/>
    <col min="2" max="2" width="5.8515625" style="13" customWidth="1"/>
    <col min="3" max="3" width="20.140625" style="13" customWidth="1"/>
    <col min="4" max="5" width="12.421875" style="13" customWidth="1"/>
    <col min="6" max="6" width="9.28125" style="13" customWidth="1"/>
    <col min="7" max="7" width="8.421875" style="13" customWidth="1"/>
    <col min="8" max="8" width="9.57421875" style="13" customWidth="1"/>
    <col min="9" max="9" width="11.28125" style="13" customWidth="1"/>
    <col min="10" max="10" width="10.421875" style="13" customWidth="1"/>
    <col min="11" max="11" width="8.421875" style="13" customWidth="1"/>
    <col min="12" max="12" width="7.8515625" style="13" customWidth="1"/>
    <col min="13" max="13" width="9.7109375" style="13" customWidth="1"/>
    <col min="14" max="15" width="11.57421875" style="13" customWidth="1"/>
    <col min="16" max="16" width="8.28125" style="13" customWidth="1"/>
    <col min="17" max="17" width="7.57421875" style="13" customWidth="1"/>
    <col min="18" max="19" width="11.28125" style="13" customWidth="1"/>
    <col min="20" max="20" width="10.57421875" style="13" customWidth="1"/>
    <col min="21" max="16384" width="9.140625" style="13" customWidth="1"/>
  </cols>
  <sheetData>
    <row r="1" spans="18:19" ht="15">
      <c r="R1" s="15" t="s">
        <v>291</v>
      </c>
      <c r="S1" s="15"/>
    </row>
    <row r="2" spans="3:19" ht="15">
      <c r="C2" s="514" t="s">
        <v>204</v>
      </c>
      <c r="D2" s="514"/>
      <c r="E2" s="514"/>
      <c r="F2" s="514"/>
      <c r="G2" s="514"/>
      <c r="H2" s="514"/>
      <c r="I2" s="514"/>
      <c r="J2" s="514"/>
      <c r="K2" s="514"/>
      <c r="L2" s="514"/>
      <c r="M2" s="514"/>
      <c r="N2" s="514"/>
      <c r="O2" s="514"/>
      <c r="P2" s="514"/>
      <c r="Q2" s="514"/>
      <c r="R2" s="514"/>
      <c r="S2" s="29"/>
    </row>
    <row r="3" ht="15">
      <c r="C3" s="128"/>
    </row>
    <row r="4" spans="1:3" ht="15">
      <c r="A4" s="13" t="s">
        <v>485</v>
      </c>
      <c r="C4" s="128"/>
    </row>
    <row r="5" spans="1:3" ht="15">
      <c r="A5" s="13" t="s">
        <v>479</v>
      </c>
      <c r="C5" s="128"/>
    </row>
    <row r="6" spans="1:3" ht="15">
      <c r="A6" s="13" t="s">
        <v>483</v>
      </c>
      <c r="C6" s="128"/>
    </row>
    <row r="7" spans="1:3" ht="15">
      <c r="A7" s="13" t="s">
        <v>484</v>
      </c>
      <c r="C7" s="128"/>
    </row>
    <row r="8" spans="18:19" ht="15.75" thickBot="1">
      <c r="R8" s="15" t="s">
        <v>10</v>
      </c>
      <c r="S8" s="15"/>
    </row>
    <row r="9" spans="1:20" ht="38.25" customHeight="1" thickBot="1">
      <c r="A9" s="550" t="s">
        <v>225</v>
      </c>
      <c r="B9" s="551"/>
      <c r="C9" s="556" t="s">
        <v>347</v>
      </c>
      <c r="D9" s="556" t="s">
        <v>208</v>
      </c>
      <c r="E9" s="531" t="s">
        <v>239</v>
      </c>
      <c r="F9" s="543" t="s">
        <v>209</v>
      </c>
      <c r="G9" s="548"/>
      <c r="H9" s="548"/>
      <c r="I9" s="548"/>
      <c r="J9" s="549"/>
      <c r="K9" s="543" t="s">
        <v>210</v>
      </c>
      <c r="L9" s="548"/>
      <c r="M9" s="548"/>
      <c r="N9" s="548"/>
      <c r="O9" s="549"/>
      <c r="P9" s="543" t="s">
        <v>211</v>
      </c>
      <c r="Q9" s="548"/>
      <c r="R9" s="548"/>
      <c r="S9" s="548"/>
      <c r="T9" s="549"/>
    </row>
    <row r="10" spans="1:20" ht="45.75" thickBot="1">
      <c r="A10" s="552"/>
      <c r="B10" s="553"/>
      <c r="C10" s="531"/>
      <c r="D10" s="531"/>
      <c r="E10" s="532"/>
      <c r="F10" s="174" t="s">
        <v>32</v>
      </c>
      <c r="G10" s="175" t="s">
        <v>6</v>
      </c>
      <c r="H10" s="175" t="s">
        <v>220</v>
      </c>
      <c r="I10" s="175" t="s">
        <v>224</v>
      </c>
      <c r="J10" s="175" t="s">
        <v>221</v>
      </c>
      <c r="K10" s="174" t="s">
        <v>32</v>
      </c>
      <c r="L10" s="175" t="s">
        <v>6</v>
      </c>
      <c r="M10" s="175" t="s">
        <v>220</v>
      </c>
      <c r="N10" s="175" t="s">
        <v>224</v>
      </c>
      <c r="O10" s="175" t="s">
        <v>221</v>
      </c>
      <c r="P10" s="174" t="s">
        <v>32</v>
      </c>
      <c r="Q10" s="175" t="s">
        <v>6</v>
      </c>
      <c r="R10" s="175" t="s">
        <v>220</v>
      </c>
      <c r="S10" s="175" t="s">
        <v>224</v>
      </c>
      <c r="T10" s="175" t="s">
        <v>221</v>
      </c>
    </row>
    <row r="11" spans="1:20" ht="15.75" thickBot="1">
      <c r="A11" s="554">
        <v>0</v>
      </c>
      <c r="B11" s="555"/>
      <c r="C11" s="176">
        <v>1</v>
      </c>
      <c r="D11" s="177">
        <v>2</v>
      </c>
      <c r="E11" s="177">
        <v>3</v>
      </c>
      <c r="F11" s="177">
        <v>4</v>
      </c>
      <c r="G11" s="177">
        <v>5</v>
      </c>
      <c r="H11" s="177">
        <v>6</v>
      </c>
      <c r="I11" s="177">
        <v>7</v>
      </c>
      <c r="J11" s="177">
        <v>8</v>
      </c>
      <c r="K11" s="177">
        <v>9</v>
      </c>
      <c r="L11" s="177">
        <v>10</v>
      </c>
      <c r="M11" s="177">
        <v>11</v>
      </c>
      <c r="N11" s="177">
        <v>12</v>
      </c>
      <c r="O11" s="177">
        <v>13</v>
      </c>
      <c r="P11" s="177">
        <v>14</v>
      </c>
      <c r="Q11" s="177">
        <v>15</v>
      </c>
      <c r="R11" s="178">
        <v>16</v>
      </c>
      <c r="S11" s="179">
        <v>17</v>
      </c>
      <c r="T11" s="180">
        <v>18</v>
      </c>
    </row>
    <row r="12" spans="1:20" ht="15.75" thickBot="1">
      <c r="A12" s="545" t="s">
        <v>206</v>
      </c>
      <c r="B12" s="546"/>
      <c r="C12" s="546"/>
      <c r="D12" s="546"/>
      <c r="E12" s="546"/>
      <c r="F12" s="546"/>
      <c r="G12" s="546"/>
      <c r="H12" s="546"/>
      <c r="I12" s="546"/>
      <c r="J12" s="546"/>
      <c r="K12" s="546"/>
      <c r="L12" s="546"/>
      <c r="M12" s="546"/>
      <c r="N12" s="546"/>
      <c r="O12" s="546"/>
      <c r="P12" s="546"/>
      <c r="Q12" s="546"/>
      <c r="R12" s="546"/>
      <c r="S12" s="546"/>
      <c r="T12" s="547"/>
    </row>
    <row r="13" spans="1:20" ht="15">
      <c r="A13" s="181"/>
      <c r="B13" s="182"/>
      <c r="C13" s="181"/>
      <c r="D13" s="181"/>
      <c r="E13" s="181"/>
      <c r="F13" s="181"/>
      <c r="G13" s="181"/>
      <c r="H13" s="181"/>
      <c r="I13" s="181"/>
      <c r="J13" s="181"/>
      <c r="K13" s="181"/>
      <c r="L13" s="181"/>
      <c r="M13" s="181"/>
      <c r="N13" s="181"/>
      <c r="O13" s="181"/>
      <c r="P13" s="181"/>
      <c r="Q13" s="181"/>
      <c r="R13" s="183"/>
      <c r="S13" s="183"/>
      <c r="T13" s="184"/>
    </row>
    <row r="14" spans="1:20" ht="15">
      <c r="A14" s="141"/>
      <c r="B14" s="185"/>
      <c r="C14" s="185"/>
      <c r="D14" s="181"/>
      <c r="E14" s="181"/>
      <c r="F14" s="181"/>
      <c r="G14" s="181"/>
      <c r="H14" s="181"/>
      <c r="I14" s="181"/>
      <c r="J14" s="181"/>
      <c r="K14" s="181"/>
      <c r="L14" s="181"/>
      <c r="M14" s="181"/>
      <c r="N14" s="181"/>
      <c r="O14" s="181"/>
      <c r="P14" s="181"/>
      <c r="Q14" s="181"/>
      <c r="R14" s="183"/>
      <c r="S14" s="183"/>
      <c r="T14" s="184"/>
    </row>
    <row r="15" spans="1:20" ht="15">
      <c r="A15" s="141"/>
      <c r="B15" s="186"/>
      <c r="C15" s="187"/>
      <c r="D15" s="181"/>
      <c r="E15" s="181"/>
      <c r="F15" s="181"/>
      <c r="G15" s="181"/>
      <c r="H15" s="181"/>
      <c r="I15" s="181"/>
      <c r="J15" s="181"/>
      <c r="K15" s="181"/>
      <c r="L15" s="181"/>
      <c r="M15" s="181"/>
      <c r="N15" s="181"/>
      <c r="O15" s="181"/>
      <c r="P15" s="181"/>
      <c r="Q15" s="181"/>
      <c r="R15" s="183"/>
      <c r="S15" s="183"/>
      <c r="T15" s="184"/>
    </row>
    <row r="16" spans="1:20" ht="15">
      <c r="A16" s="141"/>
      <c r="B16" s="125"/>
      <c r="C16" s="141"/>
      <c r="D16" s="141"/>
      <c r="E16" s="141"/>
      <c r="F16" s="141"/>
      <c r="G16" s="141"/>
      <c r="H16" s="141"/>
      <c r="I16" s="141"/>
      <c r="J16" s="141"/>
      <c r="K16" s="141"/>
      <c r="L16" s="141"/>
      <c r="M16" s="141"/>
      <c r="N16" s="141"/>
      <c r="O16" s="141"/>
      <c r="P16" s="141"/>
      <c r="Q16" s="141"/>
      <c r="R16" s="144"/>
      <c r="S16" s="144"/>
      <c r="T16" s="142"/>
    </row>
    <row r="17" spans="1:20" ht="15">
      <c r="A17" s="141"/>
      <c r="B17" s="141"/>
      <c r="C17" s="187"/>
      <c r="D17" s="141"/>
      <c r="E17" s="141"/>
      <c r="F17" s="141"/>
      <c r="G17" s="141"/>
      <c r="H17" s="141"/>
      <c r="I17" s="141"/>
      <c r="J17" s="141"/>
      <c r="K17" s="141"/>
      <c r="L17" s="141"/>
      <c r="M17" s="141"/>
      <c r="N17" s="141"/>
      <c r="O17" s="141"/>
      <c r="P17" s="141"/>
      <c r="Q17" s="141"/>
      <c r="R17" s="144"/>
      <c r="S17" s="144"/>
      <c r="T17" s="142"/>
    </row>
    <row r="18" spans="1:20" ht="15">
      <c r="A18" s="141"/>
      <c r="B18" s="141"/>
      <c r="C18" s="187"/>
      <c r="D18" s="141"/>
      <c r="E18" s="141"/>
      <c r="F18" s="141"/>
      <c r="G18" s="141"/>
      <c r="H18" s="141"/>
      <c r="I18" s="141"/>
      <c r="J18" s="141"/>
      <c r="K18" s="141"/>
      <c r="L18" s="141"/>
      <c r="M18" s="141"/>
      <c r="N18" s="141"/>
      <c r="O18" s="141"/>
      <c r="P18" s="141"/>
      <c r="Q18" s="141"/>
      <c r="R18" s="144"/>
      <c r="S18" s="144"/>
      <c r="T18" s="142"/>
    </row>
    <row r="19" spans="1:20" ht="15">
      <c r="A19" s="141"/>
      <c r="B19" s="125"/>
      <c r="C19" s="187"/>
      <c r="D19" s="141"/>
      <c r="E19" s="141"/>
      <c r="F19" s="141"/>
      <c r="G19" s="141"/>
      <c r="H19" s="141"/>
      <c r="I19" s="141"/>
      <c r="J19" s="141"/>
      <c r="K19" s="141"/>
      <c r="L19" s="141"/>
      <c r="M19" s="141"/>
      <c r="N19" s="141"/>
      <c r="O19" s="141"/>
      <c r="P19" s="141"/>
      <c r="Q19" s="141"/>
      <c r="R19" s="144"/>
      <c r="S19" s="144"/>
      <c r="T19" s="142"/>
    </row>
    <row r="20" spans="1:20" ht="15">
      <c r="A20" s="141"/>
      <c r="B20" s="186"/>
      <c r="C20" s="187"/>
      <c r="D20" s="141"/>
      <c r="E20" s="141"/>
      <c r="F20" s="141"/>
      <c r="G20" s="141"/>
      <c r="H20" s="141"/>
      <c r="I20" s="141"/>
      <c r="J20" s="141"/>
      <c r="K20" s="141"/>
      <c r="L20" s="141"/>
      <c r="M20" s="141"/>
      <c r="N20" s="141"/>
      <c r="O20" s="141"/>
      <c r="P20" s="141"/>
      <c r="Q20" s="141"/>
      <c r="R20" s="144"/>
      <c r="S20" s="144"/>
      <c r="T20" s="142"/>
    </row>
    <row r="21" spans="1:20" ht="15">
      <c r="A21" s="141"/>
      <c r="B21" s="186"/>
      <c r="C21" s="187"/>
      <c r="D21" s="141"/>
      <c r="E21" s="141"/>
      <c r="F21" s="141"/>
      <c r="G21" s="141"/>
      <c r="H21" s="141"/>
      <c r="I21" s="141"/>
      <c r="J21" s="141"/>
      <c r="K21" s="141"/>
      <c r="L21" s="141"/>
      <c r="M21" s="141"/>
      <c r="N21" s="141"/>
      <c r="O21" s="141"/>
      <c r="P21" s="141"/>
      <c r="Q21" s="141"/>
      <c r="R21" s="144"/>
      <c r="S21" s="144"/>
      <c r="T21" s="142"/>
    </row>
    <row r="22" spans="1:20" ht="15">
      <c r="A22" s="141"/>
      <c r="B22" s="186"/>
      <c r="C22" s="187"/>
      <c r="D22" s="141"/>
      <c r="E22" s="141"/>
      <c r="F22" s="141"/>
      <c r="G22" s="141"/>
      <c r="H22" s="141"/>
      <c r="I22" s="141"/>
      <c r="J22" s="141"/>
      <c r="K22" s="141"/>
      <c r="L22" s="141"/>
      <c r="M22" s="141"/>
      <c r="N22" s="141"/>
      <c r="O22" s="141"/>
      <c r="P22" s="141"/>
      <c r="Q22" s="141"/>
      <c r="R22" s="144"/>
      <c r="S22" s="144"/>
      <c r="T22" s="142"/>
    </row>
    <row r="23" spans="1:20" ht="15">
      <c r="A23" s="141"/>
      <c r="B23" s="186"/>
      <c r="C23" s="187"/>
      <c r="D23" s="141"/>
      <c r="E23" s="141"/>
      <c r="F23" s="141"/>
      <c r="G23" s="141"/>
      <c r="H23" s="141"/>
      <c r="I23" s="141"/>
      <c r="J23" s="141"/>
      <c r="K23" s="141"/>
      <c r="L23" s="141"/>
      <c r="M23" s="141"/>
      <c r="N23" s="141"/>
      <c r="O23" s="141"/>
      <c r="P23" s="141"/>
      <c r="Q23" s="141"/>
      <c r="R23" s="144"/>
      <c r="S23" s="144"/>
      <c r="T23" s="142"/>
    </row>
    <row r="24" spans="1:20" ht="15.75" thickBot="1">
      <c r="A24" s="541" t="s">
        <v>226</v>
      </c>
      <c r="B24" s="542"/>
      <c r="C24" s="188"/>
      <c r="D24" s="189"/>
      <c r="E24" s="189"/>
      <c r="F24" s="189"/>
      <c r="G24" s="189"/>
      <c r="H24" s="189"/>
      <c r="I24" s="189"/>
      <c r="J24" s="189"/>
      <c r="K24" s="189"/>
      <c r="L24" s="189"/>
      <c r="M24" s="189"/>
      <c r="N24" s="189"/>
      <c r="O24" s="189"/>
      <c r="P24" s="189"/>
      <c r="Q24" s="189"/>
      <c r="R24" s="190"/>
      <c r="S24" s="190"/>
      <c r="T24" s="191"/>
    </row>
    <row r="25" spans="1:20" ht="15.75" thickBot="1">
      <c r="A25" s="545" t="s">
        <v>205</v>
      </c>
      <c r="B25" s="546"/>
      <c r="C25" s="546"/>
      <c r="D25" s="546"/>
      <c r="E25" s="546"/>
      <c r="F25" s="546"/>
      <c r="G25" s="546"/>
      <c r="H25" s="546"/>
      <c r="I25" s="546"/>
      <c r="J25" s="546"/>
      <c r="K25" s="546"/>
      <c r="L25" s="546"/>
      <c r="M25" s="546"/>
      <c r="N25" s="546"/>
      <c r="O25" s="546"/>
      <c r="P25" s="546"/>
      <c r="Q25" s="546"/>
      <c r="R25" s="546"/>
      <c r="S25" s="546"/>
      <c r="T25" s="547"/>
    </row>
    <row r="26" spans="1:20" ht="15">
      <c r="A26" s="181"/>
      <c r="B26" s="182"/>
      <c r="C26" s="181"/>
      <c r="D26" s="181"/>
      <c r="E26" s="181"/>
      <c r="F26" s="181"/>
      <c r="G26" s="181"/>
      <c r="H26" s="181"/>
      <c r="I26" s="181"/>
      <c r="J26" s="181"/>
      <c r="K26" s="181"/>
      <c r="L26" s="181"/>
      <c r="M26" s="181"/>
      <c r="N26" s="181"/>
      <c r="O26" s="181"/>
      <c r="P26" s="181"/>
      <c r="Q26" s="181"/>
      <c r="R26" s="183"/>
      <c r="S26" s="183"/>
      <c r="T26" s="184"/>
    </row>
    <row r="27" spans="1:20" ht="15">
      <c r="A27" s="141"/>
      <c r="B27" s="185"/>
      <c r="C27" s="185"/>
      <c r="D27" s="141"/>
      <c r="E27" s="141"/>
      <c r="F27" s="141"/>
      <c r="G27" s="141"/>
      <c r="H27" s="141"/>
      <c r="I27" s="141"/>
      <c r="J27" s="141"/>
      <c r="K27" s="141"/>
      <c r="L27" s="141"/>
      <c r="M27" s="141"/>
      <c r="N27" s="141"/>
      <c r="O27" s="141"/>
      <c r="P27" s="141"/>
      <c r="Q27" s="141"/>
      <c r="R27" s="144"/>
      <c r="S27" s="144"/>
      <c r="T27" s="142"/>
    </row>
    <row r="28" spans="1:20" ht="15">
      <c r="A28" s="141"/>
      <c r="B28" s="186"/>
      <c r="C28" s="187"/>
      <c r="D28" s="141"/>
      <c r="E28" s="141"/>
      <c r="F28" s="141"/>
      <c r="G28" s="141"/>
      <c r="H28" s="141"/>
      <c r="I28" s="141"/>
      <c r="J28" s="141"/>
      <c r="K28" s="141"/>
      <c r="L28" s="141"/>
      <c r="M28" s="141"/>
      <c r="N28" s="141"/>
      <c r="O28" s="141"/>
      <c r="P28" s="141"/>
      <c r="Q28" s="141"/>
      <c r="R28" s="144"/>
      <c r="S28" s="144"/>
      <c r="T28" s="142"/>
    </row>
    <row r="29" spans="1:20" ht="15">
      <c r="A29" s="141"/>
      <c r="B29" s="125"/>
      <c r="C29" s="141"/>
      <c r="D29" s="141"/>
      <c r="E29" s="141"/>
      <c r="F29" s="141"/>
      <c r="G29" s="141"/>
      <c r="H29" s="141"/>
      <c r="I29" s="141"/>
      <c r="J29" s="141"/>
      <c r="K29" s="141"/>
      <c r="L29" s="141"/>
      <c r="M29" s="141"/>
      <c r="N29" s="141"/>
      <c r="O29" s="141"/>
      <c r="P29" s="141"/>
      <c r="Q29" s="141"/>
      <c r="R29" s="144"/>
      <c r="S29" s="144"/>
      <c r="T29" s="142"/>
    </row>
    <row r="30" spans="1:20" ht="15">
      <c r="A30" s="141"/>
      <c r="B30" s="186"/>
      <c r="C30" s="125"/>
      <c r="D30" s="141"/>
      <c r="E30" s="141"/>
      <c r="F30" s="141"/>
      <c r="G30" s="141"/>
      <c r="H30" s="141"/>
      <c r="I30" s="141"/>
      <c r="J30" s="141"/>
      <c r="K30" s="141"/>
      <c r="L30" s="141"/>
      <c r="M30" s="141"/>
      <c r="N30" s="141"/>
      <c r="O30" s="141"/>
      <c r="P30" s="141"/>
      <c r="Q30" s="141"/>
      <c r="R30" s="144"/>
      <c r="S30" s="144"/>
      <c r="T30" s="142"/>
    </row>
    <row r="31" spans="1:20" ht="15">
      <c r="A31" s="141"/>
      <c r="B31" s="125"/>
      <c r="C31" s="187"/>
      <c r="D31" s="141"/>
      <c r="E31" s="141"/>
      <c r="F31" s="141"/>
      <c r="G31" s="141"/>
      <c r="H31" s="141"/>
      <c r="I31" s="141"/>
      <c r="J31" s="141"/>
      <c r="K31" s="141"/>
      <c r="L31" s="141"/>
      <c r="M31" s="141"/>
      <c r="N31" s="141"/>
      <c r="O31" s="141"/>
      <c r="P31" s="141"/>
      <c r="Q31" s="141"/>
      <c r="R31" s="144"/>
      <c r="S31" s="144"/>
      <c r="T31" s="142"/>
    </row>
    <row r="32" spans="1:20" ht="15">
      <c r="A32" s="141"/>
      <c r="B32" s="187"/>
      <c r="C32" s="187"/>
      <c r="D32" s="141"/>
      <c r="E32" s="141"/>
      <c r="F32" s="141"/>
      <c r="G32" s="141"/>
      <c r="H32" s="141"/>
      <c r="I32" s="141"/>
      <c r="J32" s="141"/>
      <c r="K32" s="141"/>
      <c r="L32" s="141"/>
      <c r="M32" s="141"/>
      <c r="N32" s="141"/>
      <c r="O32" s="141"/>
      <c r="P32" s="141"/>
      <c r="Q32" s="141"/>
      <c r="R32" s="144"/>
      <c r="S32" s="144"/>
      <c r="T32" s="142"/>
    </row>
    <row r="33" spans="1:20" ht="15">
      <c r="A33" s="141"/>
      <c r="B33" s="186"/>
      <c r="C33" s="187"/>
      <c r="D33" s="141"/>
      <c r="E33" s="141"/>
      <c r="F33" s="141"/>
      <c r="G33" s="141"/>
      <c r="H33" s="141"/>
      <c r="I33" s="141"/>
      <c r="J33" s="141"/>
      <c r="K33" s="141"/>
      <c r="L33" s="141"/>
      <c r="M33" s="141"/>
      <c r="N33" s="141"/>
      <c r="O33" s="141"/>
      <c r="P33" s="141"/>
      <c r="Q33" s="141"/>
      <c r="R33" s="144"/>
      <c r="S33" s="144"/>
      <c r="T33" s="142"/>
    </row>
    <row r="34" spans="1:20" ht="15">
      <c r="A34" s="141"/>
      <c r="B34" s="186"/>
      <c r="C34" s="187"/>
      <c r="D34" s="141"/>
      <c r="E34" s="141"/>
      <c r="F34" s="141"/>
      <c r="G34" s="141"/>
      <c r="H34" s="141"/>
      <c r="I34" s="141"/>
      <c r="J34" s="141"/>
      <c r="K34" s="141"/>
      <c r="L34" s="141"/>
      <c r="M34" s="141"/>
      <c r="N34" s="141"/>
      <c r="O34" s="141"/>
      <c r="P34" s="141"/>
      <c r="Q34" s="141"/>
      <c r="R34" s="144"/>
      <c r="S34" s="144"/>
      <c r="T34" s="142"/>
    </row>
    <row r="35" spans="1:20" ht="15">
      <c r="A35" s="141"/>
      <c r="B35" s="186"/>
      <c r="C35" s="186"/>
      <c r="D35" s="141"/>
      <c r="E35" s="141"/>
      <c r="F35" s="141"/>
      <c r="G35" s="141"/>
      <c r="H35" s="141"/>
      <c r="I35" s="141"/>
      <c r="J35" s="141"/>
      <c r="K35" s="141"/>
      <c r="L35" s="141"/>
      <c r="M35" s="141"/>
      <c r="N35" s="141"/>
      <c r="O35" s="141"/>
      <c r="P35" s="141"/>
      <c r="Q35" s="141"/>
      <c r="R35" s="144"/>
      <c r="S35" s="144"/>
      <c r="T35" s="142"/>
    </row>
    <row r="36" spans="1:20" ht="15">
      <c r="A36" s="141"/>
      <c r="B36" s="186"/>
      <c r="C36" s="186"/>
      <c r="D36" s="141"/>
      <c r="E36" s="141"/>
      <c r="F36" s="141"/>
      <c r="G36" s="141"/>
      <c r="H36" s="141"/>
      <c r="I36" s="141"/>
      <c r="J36" s="141"/>
      <c r="K36" s="141"/>
      <c r="L36" s="141"/>
      <c r="M36" s="141"/>
      <c r="N36" s="141"/>
      <c r="O36" s="141"/>
      <c r="P36" s="141"/>
      <c r="Q36" s="141"/>
      <c r="R36" s="144"/>
      <c r="S36" s="144"/>
      <c r="T36" s="142"/>
    </row>
    <row r="37" spans="1:20" ht="15">
      <c r="A37" s="141"/>
      <c r="B37" s="186"/>
      <c r="C37" s="186"/>
      <c r="D37" s="141"/>
      <c r="E37" s="141"/>
      <c r="F37" s="141"/>
      <c r="G37" s="141"/>
      <c r="H37" s="141"/>
      <c r="I37" s="141"/>
      <c r="J37" s="141"/>
      <c r="K37" s="141"/>
      <c r="L37" s="141"/>
      <c r="M37" s="141"/>
      <c r="N37" s="141"/>
      <c r="O37" s="141"/>
      <c r="P37" s="141"/>
      <c r="Q37" s="141"/>
      <c r="R37" s="144"/>
      <c r="S37" s="144"/>
      <c r="T37" s="142"/>
    </row>
    <row r="38" spans="1:20" ht="15.75" thickBot="1">
      <c r="A38" s="541" t="s">
        <v>227</v>
      </c>
      <c r="B38" s="542"/>
      <c r="C38" s="192"/>
      <c r="D38" s="189"/>
      <c r="E38" s="189"/>
      <c r="F38" s="189"/>
      <c r="G38" s="189"/>
      <c r="H38" s="189"/>
      <c r="I38" s="189"/>
      <c r="J38" s="189"/>
      <c r="K38" s="189"/>
      <c r="L38" s="189"/>
      <c r="M38" s="189"/>
      <c r="N38" s="189"/>
      <c r="O38" s="189"/>
      <c r="P38" s="189"/>
      <c r="Q38" s="189"/>
      <c r="R38" s="190"/>
      <c r="S38" s="190"/>
      <c r="T38" s="191"/>
    </row>
    <row r="39" spans="1:20" ht="40.5" customHeight="1" thickBot="1">
      <c r="A39" s="543" t="s">
        <v>228</v>
      </c>
      <c r="B39" s="544"/>
      <c r="C39" s="193"/>
      <c r="D39" s="194"/>
      <c r="E39" s="194"/>
      <c r="F39" s="194"/>
      <c r="G39" s="194"/>
      <c r="H39" s="194"/>
      <c r="I39" s="194"/>
      <c r="J39" s="194"/>
      <c r="K39" s="194"/>
      <c r="L39" s="194"/>
      <c r="M39" s="194"/>
      <c r="N39" s="194"/>
      <c r="O39" s="194"/>
      <c r="P39" s="194"/>
      <c r="Q39" s="194"/>
      <c r="R39" s="195"/>
      <c r="S39" s="195"/>
      <c r="T39" s="196"/>
    </row>
    <row r="41" spans="3:16" ht="16.5" customHeight="1">
      <c r="C41" s="39" t="s">
        <v>489</v>
      </c>
      <c r="D41" s="40"/>
      <c r="E41" s="40"/>
      <c r="I41" s="29"/>
      <c r="J41" s="36"/>
      <c r="K41" s="36"/>
      <c r="O41" s="36" t="s">
        <v>401</v>
      </c>
      <c r="P41" s="36"/>
    </row>
    <row r="42" spans="3:16" ht="12.75" customHeight="1">
      <c r="C42" s="39" t="s">
        <v>487</v>
      </c>
      <c r="D42" s="40"/>
      <c r="E42" s="40"/>
      <c r="I42" s="29"/>
      <c r="J42" s="36"/>
      <c r="K42" s="36"/>
      <c r="O42" s="36" t="s">
        <v>488</v>
      </c>
      <c r="P42" s="36"/>
    </row>
  </sheetData>
  <sheetProtection/>
  <mergeCells count="14">
    <mergeCell ref="C2:R2"/>
    <mergeCell ref="C9:C10"/>
    <mergeCell ref="D9:D10"/>
    <mergeCell ref="P9:T9"/>
    <mergeCell ref="A38:B38"/>
    <mergeCell ref="A39:B39"/>
    <mergeCell ref="A25:T25"/>
    <mergeCell ref="E9:E10"/>
    <mergeCell ref="F9:J9"/>
    <mergeCell ref="K9:O9"/>
    <mergeCell ref="A12:T12"/>
    <mergeCell ref="A9:B10"/>
    <mergeCell ref="A11:B11"/>
    <mergeCell ref="A24:B24"/>
  </mergeCells>
  <printOptions horizontalCentered="1"/>
  <pageMargins left="0.31496062992126" right="0.236220472440945" top="0.708661417322835" bottom="0.78740157480315" header="0.511811023622047" footer="0.511811023622047"/>
  <pageSetup horizontalDpi="600" verticalDpi="600" orientation="landscape" paperSize="9" scale="70" r:id="rId1"/>
  <headerFooter alignWithMargins="0">
    <oddFooter>&amp;C&amp;8Pagina &amp;P din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L33"/>
  <sheetViews>
    <sheetView zoomScalePageLayoutView="0" workbookViewId="0" topLeftCell="A1">
      <selection activeCell="G32" sqref="G32"/>
    </sheetView>
  </sheetViews>
  <sheetFormatPr defaultColWidth="9.140625" defaultRowHeight="12.75"/>
  <cols>
    <col min="1" max="1" width="6.57421875" style="13" customWidth="1"/>
    <col min="2" max="2" width="3.00390625" style="13" customWidth="1"/>
    <col min="3" max="3" width="33.421875" style="13" customWidth="1"/>
    <col min="4" max="4" width="12.00390625" style="13" customWidth="1"/>
    <col min="5" max="5" width="10.57421875" style="13" customWidth="1"/>
    <col min="6" max="6" width="8.28125" style="13" bestFit="1" customWidth="1"/>
    <col min="7" max="7" width="10.140625" style="13" customWidth="1"/>
    <col min="8" max="8" width="9.00390625" style="13" customWidth="1"/>
    <col min="9" max="9" width="10.8515625" style="13" customWidth="1"/>
    <col min="10" max="10" width="8.28125" style="13" bestFit="1" customWidth="1"/>
    <col min="11" max="11" width="11.421875" style="13" customWidth="1"/>
    <col min="12" max="12" width="10.8515625" style="13" bestFit="1" customWidth="1"/>
    <col min="13" max="16384" width="9.140625" style="13" customWidth="1"/>
  </cols>
  <sheetData>
    <row r="1" spans="1:12" ht="15">
      <c r="A1" s="13" t="s">
        <v>485</v>
      </c>
      <c r="L1" s="128" t="s">
        <v>290</v>
      </c>
    </row>
    <row r="2" spans="1:12" ht="15">
      <c r="A2" s="13" t="s">
        <v>479</v>
      </c>
      <c r="L2" s="128"/>
    </row>
    <row r="3" spans="1:12" ht="15">
      <c r="A3" s="13" t="s">
        <v>483</v>
      </c>
      <c r="L3" s="128"/>
    </row>
    <row r="4" spans="1:12" ht="15">
      <c r="A4" s="13" t="s">
        <v>484</v>
      </c>
      <c r="L4" s="128"/>
    </row>
    <row r="6" spans="2:12" ht="12.75" customHeight="1">
      <c r="B6" s="514" t="s">
        <v>390</v>
      </c>
      <c r="C6" s="514"/>
      <c r="D6" s="514"/>
      <c r="E6" s="514"/>
      <c r="F6" s="514"/>
      <c r="G6" s="514"/>
      <c r="H6" s="514"/>
      <c r="I6" s="514"/>
      <c r="J6" s="514"/>
      <c r="K6" s="514"/>
      <c r="L6" s="514"/>
    </row>
    <row r="8" ht="15.75" thickBot="1">
      <c r="L8" s="128" t="s">
        <v>53</v>
      </c>
    </row>
    <row r="9" spans="1:12" ht="15">
      <c r="A9" s="531" t="s">
        <v>225</v>
      </c>
      <c r="B9" s="573" t="s">
        <v>215</v>
      </c>
      <c r="C9" s="574"/>
      <c r="D9" s="577" t="s">
        <v>207</v>
      </c>
      <c r="E9" s="573" t="s">
        <v>469</v>
      </c>
      <c r="F9" s="574"/>
      <c r="G9" s="580" t="s">
        <v>470</v>
      </c>
      <c r="H9" s="581"/>
      <c r="I9" s="561" t="s">
        <v>423</v>
      </c>
      <c r="J9" s="562"/>
      <c r="K9" s="561" t="s">
        <v>471</v>
      </c>
      <c r="L9" s="562"/>
    </row>
    <row r="10" spans="1:12" ht="26.25" customHeight="1" thickBot="1">
      <c r="A10" s="532"/>
      <c r="B10" s="575"/>
      <c r="C10" s="576"/>
      <c r="D10" s="578"/>
      <c r="E10" s="563" t="s">
        <v>516</v>
      </c>
      <c r="F10" s="564"/>
      <c r="G10" s="559" t="s">
        <v>229</v>
      </c>
      <c r="H10" s="560"/>
      <c r="I10" s="571" t="s">
        <v>230</v>
      </c>
      <c r="J10" s="572"/>
      <c r="K10" s="559" t="s">
        <v>231</v>
      </c>
      <c r="L10" s="572"/>
    </row>
    <row r="11" spans="1:12" ht="28.5" customHeight="1" thickBot="1">
      <c r="A11" s="533"/>
      <c r="B11" s="563"/>
      <c r="C11" s="564"/>
      <c r="D11" s="579"/>
      <c r="E11" s="198" t="s">
        <v>242</v>
      </c>
      <c r="F11" s="199" t="s">
        <v>332</v>
      </c>
      <c r="G11" s="200" t="s">
        <v>188</v>
      </c>
      <c r="H11" s="199" t="s">
        <v>332</v>
      </c>
      <c r="I11" s="198" t="s">
        <v>188</v>
      </c>
      <c r="J11" s="199" t="s">
        <v>332</v>
      </c>
      <c r="K11" s="200" t="s">
        <v>188</v>
      </c>
      <c r="L11" s="199" t="s">
        <v>332</v>
      </c>
    </row>
    <row r="12" spans="1:12" s="128" customFormat="1" ht="15" thickBot="1">
      <c r="A12" s="201">
        <v>0</v>
      </c>
      <c r="B12" s="567">
        <v>1</v>
      </c>
      <c r="C12" s="568"/>
      <c r="D12" s="202">
        <v>2</v>
      </c>
      <c r="E12" s="203">
        <v>3</v>
      </c>
      <c r="F12" s="204">
        <v>4</v>
      </c>
      <c r="G12" s="205">
        <v>5</v>
      </c>
      <c r="H12" s="206">
        <v>6</v>
      </c>
      <c r="I12" s="203">
        <v>7</v>
      </c>
      <c r="J12" s="207">
        <v>8</v>
      </c>
      <c r="K12" s="205">
        <v>9</v>
      </c>
      <c r="L12" s="207">
        <v>10</v>
      </c>
    </row>
    <row r="13" spans="1:12" s="128" customFormat="1" ht="14.25">
      <c r="A13" s="158" t="s">
        <v>233</v>
      </c>
      <c r="B13" s="582" t="s">
        <v>390</v>
      </c>
      <c r="C13" s="583"/>
      <c r="D13" s="208"/>
      <c r="E13" s="208"/>
      <c r="F13" s="208"/>
      <c r="G13" s="208"/>
      <c r="H13" s="208"/>
      <c r="I13" s="208"/>
      <c r="J13" s="208"/>
      <c r="K13" s="208"/>
      <c r="L13" s="209"/>
    </row>
    <row r="14" spans="1:12" ht="15">
      <c r="A14" s="210">
        <v>1</v>
      </c>
      <c r="B14" s="569" t="s">
        <v>419</v>
      </c>
      <c r="C14" s="570"/>
      <c r="D14" s="301">
        <v>42735</v>
      </c>
      <c r="E14" s="197">
        <v>68</v>
      </c>
      <c r="F14" s="197">
        <v>50</v>
      </c>
      <c r="G14" s="141">
        <v>-38</v>
      </c>
      <c r="H14" s="141">
        <v>-39</v>
      </c>
      <c r="I14" s="141">
        <v>-17</v>
      </c>
      <c r="J14" s="141"/>
      <c r="K14" s="141">
        <v>-12</v>
      </c>
      <c r="L14" s="142"/>
    </row>
    <row r="15" spans="1:12" ht="15">
      <c r="A15" s="210"/>
      <c r="B15" s="569"/>
      <c r="C15" s="570"/>
      <c r="D15" s="141"/>
      <c r="E15" s="197" t="s">
        <v>78</v>
      </c>
      <c r="F15" s="197" t="s">
        <v>78</v>
      </c>
      <c r="G15" s="141"/>
      <c r="H15" s="141"/>
      <c r="I15" s="141"/>
      <c r="J15" s="141"/>
      <c r="K15" s="141"/>
      <c r="L15" s="142"/>
    </row>
    <row r="16" spans="1:12" ht="15.75" thickBot="1">
      <c r="A16" s="210"/>
      <c r="B16" s="565" t="s">
        <v>236</v>
      </c>
      <c r="C16" s="566"/>
      <c r="D16" s="150"/>
      <c r="E16" s="211" t="s">
        <v>78</v>
      </c>
      <c r="F16" s="211" t="s">
        <v>78</v>
      </c>
      <c r="G16" s="150">
        <v>-38</v>
      </c>
      <c r="H16" s="150">
        <v>-39</v>
      </c>
      <c r="I16" s="150">
        <f>I14+I15</f>
        <v>-17</v>
      </c>
      <c r="J16" s="150">
        <f>J14+J15</f>
        <v>0</v>
      </c>
      <c r="K16" s="150">
        <f>K14+K15</f>
        <v>-12</v>
      </c>
      <c r="L16" s="150">
        <f>L14+L15</f>
        <v>0</v>
      </c>
    </row>
    <row r="17" spans="1:12" ht="27" customHeight="1">
      <c r="A17" s="212" t="s">
        <v>234</v>
      </c>
      <c r="B17" s="584" t="s">
        <v>240</v>
      </c>
      <c r="C17" s="585"/>
      <c r="D17" s="213"/>
      <c r="E17" s="213"/>
      <c r="F17" s="213"/>
      <c r="G17" s="213"/>
      <c r="H17" s="213"/>
      <c r="I17" s="213"/>
      <c r="J17" s="213"/>
      <c r="K17" s="213"/>
      <c r="L17" s="214"/>
    </row>
    <row r="18" spans="1:12" ht="15">
      <c r="A18" s="210">
        <v>1</v>
      </c>
      <c r="B18" s="569" t="s">
        <v>218</v>
      </c>
      <c r="C18" s="570"/>
      <c r="D18" s="141"/>
      <c r="E18" s="197" t="s">
        <v>78</v>
      </c>
      <c r="F18" s="197" t="s">
        <v>78</v>
      </c>
      <c r="G18" s="141"/>
      <c r="H18" s="141"/>
      <c r="I18" s="141"/>
      <c r="J18" s="141"/>
      <c r="K18" s="141"/>
      <c r="L18" s="142"/>
    </row>
    <row r="19" spans="1:12" ht="15">
      <c r="A19" s="210">
        <v>2</v>
      </c>
      <c r="B19" s="569" t="s">
        <v>219</v>
      </c>
      <c r="C19" s="570"/>
      <c r="D19" s="141"/>
      <c r="E19" s="197" t="s">
        <v>78</v>
      </c>
      <c r="F19" s="197" t="s">
        <v>78</v>
      </c>
      <c r="G19" s="141"/>
      <c r="H19" s="141"/>
      <c r="I19" s="141"/>
      <c r="J19" s="141"/>
      <c r="K19" s="141"/>
      <c r="L19" s="142"/>
    </row>
    <row r="20" spans="1:12" ht="25.5" customHeight="1">
      <c r="A20" s="210"/>
      <c r="B20" s="586" t="s">
        <v>346</v>
      </c>
      <c r="C20" s="588"/>
      <c r="D20" s="141"/>
      <c r="E20" s="197"/>
      <c r="F20" s="197"/>
      <c r="G20" s="141"/>
      <c r="H20" s="141"/>
      <c r="I20" s="141"/>
      <c r="J20" s="141"/>
      <c r="K20" s="141"/>
      <c r="L20" s="142"/>
    </row>
    <row r="21" spans="1:12" ht="18.75" customHeight="1">
      <c r="A21" s="210"/>
      <c r="B21" s="587"/>
      <c r="C21" s="589"/>
      <c r="D21" s="141"/>
      <c r="E21" s="197"/>
      <c r="F21" s="197"/>
      <c r="G21" s="141"/>
      <c r="H21" s="141"/>
      <c r="I21" s="141"/>
      <c r="J21" s="141"/>
      <c r="K21" s="141"/>
      <c r="L21" s="142"/>
    </row>
    <row r="22" spans="1:12" ht="15">
      <c r="A22" s="210"/>
      <c r="B22" s="569" t="s">
        <v>348</v>
      </c>
      <c r="C22" s="570"/>
      <c r="D22" s="141"/>
      <c r="E22" s="197" t="s">
        <v>78</v>
      </c>
      <c r="F22" s="197" t="s">
        <v>78</v>
      </c>
      <c r="G22" s="141"/>
      <c r="H22" s="141"/>
      <c r="I22" s="141"/>
      <c r="J22" s="141"/>
      <c r="K22" s="141"/>
      <c r="L22" s="142"/>
    </row>
    <row r="23" spans="1:12" ht="15.75" thickBot="1">
      <c r="A23" s="210"/>
      <c r="B23" s="565" t="s">
        <v>237</v>
      </c>
      <c r="C23" s="566"/>
      <c r="D23" s="150"/>
      <c r="E23" s="211" t="s">
        <v>78</v>
      </c>
      <c r="F23" s="211" t="s">
        <v>78</v>
      </c>
      <c r="G23" s="150"/>
      <c r="H23" s="150"/>
      <c r="I23" s="150"/>
      <c r="J23" s="150"/>
      <c r="K23" s="150"/>
      <c r="L23" s="151"/>
    </row>
    <row r="24" spans="1:12" ht="29.25" thickBot="1">
      <c r="A24" s="215" t="s">
        <v>235</v>
      </c>
      <c r="B24" s="557" t="s">
        <v>238</v>
      </c>
      <c r="C24" s="558"/>
      <c r="D24" s="216"/>
      <c r="E24" s="216"/>
      <c r="F24" s="216"/>
      <c r="G24" s="216">
        <v>-38</v>
      </c>
      <c r="H24" s="216">
        <v>-39</v>
      </c>
      <c r="I24" s="216">
        <f>I16</f>
        <v>-17</v>
      </c>
      <c r="J24" s="216"/>
      <c r="K24" s="216">
        <f>K16</f>
        <v>-12</v>
      </c>
      <c r="L24" s="217"/>
    </row>
    <row r="27" spans="3:11" ht="16.5" customHeight="1">
      <c r="C27" s="39" t="s">
        <v>486</v>
      </c>
      <c r="D27" s="40"/>
      <c r="E27" s="40"/>
      <c r="I27" s="29"/>
      <c r="J27" s="36" t="s">
        <v>401</v>
      </c>
      <c r="K27" s="36"/>
    </row>
    <row r="28" spans="3:11" ht="12.75" customHeight="1">
      <c r="C28" s="39" t="s">
        <v>487</v>
      </c>
      <c r="D28" s="40"/>
      <c r="E28" s="40"/>
      <c r="I28" s="29"/>
      <c r="J28" s="36" t="s">
        <v>488</v>
      </c>
      <c r="K28" s="36"/>
    </row>
    <row r="33" ht="15">
      <c r="E33" s="13" t="s">
        <v>424</v>
      </c>
    </row>
  </sheetData>
  <sheetProtection/>
  <mergeCells count="25">
    <mergeCell ref="A9:A11"/>
    <mergeCell ref="B22:C22"/>
    <mergeCell ref="B23:C23"/>
    <mergeCell ref="B13:C13"/>
    <mergeCell ref="B17:C17"/>
    <mergeCell ref="B18:C18"/>
    <mergeCell ref="B19:C19"/>
    <mergeCell ref="B20:B21"/>
    <mergeCell ref="C20:C21"/>
    <mergeCell ref="B6:L6"/>
    <mergeCell ref="I10:J10"/>
    <mergeCell ref="B9:C11"/>
    <mergeCell ref="D9:D11"/>
    <mergeCell ref="G9:H9"/>
    <mergeCell ref="K10:L10"/>
    <mergeCell ref="E9:F9"/>
    <mergeCell ref="B24:C24"/>
    <mergeCell ref="G10:H10"/>
    <mergeCell ref="I9:J9"/>
    <mergeCell ref="K9:L9"/>
    <mergeCell ref="E10:F10"/>
    <mergeCell ref="B16:C16"/>
    <mergeCell ref="B12:C12"/>
    <mergeCell ref="B14:C14"/>
    <mergeCell ref="B15:C15"/>
  </mergeCells>
  <printOptions horizontalCentered="1"/>
  <pageMargins left="0.354330708661417" right="0.34" top="0.6" bottom="0.58" header="0.4" footer="0.33"/>
  <pageSetup horizontalDpi="600" verticalDpi="600" orientation="landscape" paperSize="9" r:id="rId1"/>
  <headerFooter alignWithMargins="0">
    <oddFooter>&amp;C&amp;8Pagina &amp;P din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MFP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Laura Iorgu</dc:creator>
  <cp:keywords/>
  <dc:description/>
  <cp:lastModifiedBy>Aurica</cp:lastModifiedBy>
  <cp:lastPrinted>2016-01-14T16:25:52Z</cp:lastPrinted>
  <dcterms:created xsi:type="dcterms:W3CDTF">2011-11-22T11:53:52Z</dcterms:created>
  <dcterms:modified xsi:type="dcterms:W3CDTF">2016-01-14T16:29:01Z</dcterms:modified>
  <cp:category/>
  <cp:version/>
  <cp:contentType/>
  <cp:contentStatus/>
</cp:coreProperties>
</file>