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15" windowHeight="11700" tabRatio="949" activeTab="1"/>
  </bookViews>
  <sheets>
    <sheet name="Global" sheetId="1" r:id="rId1"/>
    <sheet name="Tirgu Mures" sheetId="2" r:id="rId2"/>
    <sheet name="Reghin" sheetId="3" r:id="rId3"/>
    <sheet name="Sighisoara" sheetId="4" r:id="rId4"/>
    <sheet name="Tirnaveni" sheetId="5" r:id="rId5"/>
    <sheet name="Ludus" sheetId="6" r:id="rId6"/>
    <sheet name="Iernut" sheetId="7" r:id="rId7"/>
    <sheet name="Cristuru Secuiesc" sheetId="8" r:id="rId8"/>
    <sheet name="CJ Ms V-S" sheetId="9" r:id="rId9"/>
    <sheet name="CJ Ms Valea Nirajului" sheetId="10" r:id="rId10"/>
    <sheet name="CJ Ms Band-Panet" sheetId="11" r:id="rId11"/>
    <sheet name="CJ Mures- centralizato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<sst xmlns="http://schemas.openxmlformats.org/spreadsheetml/2006/main" count="695" uniqueCount="129">
  <si>
    <t>Tirgu Mures</t>
  </si>
  <si>
    <t>Reghin</t>
  </si>
  <si>
    <t>Sighisoara</t>
  </si>
  <si>
    <t>Tirnaveni</t>
  </si>
  <si>
    <t>Ludus</t>
  </si>
  <si>
    <t>Iernut</t>
  </si>
  <si>
    <t>Ceausu de Cimpie</t>
  </si>
  <si>
    <t>Riciu</t>
  </si>
  <si>
    <t>Pogaceaua</t>
  </si>
  <si>
    <t>Sinpetru de Cimpie</t>
  </si>
  <si>
    <t>Sincai</t>
  </si>
  <si>
    <t>Miercurea Nirajului</t>
  </si>
  <si>
    <t>Galesti</t>
  </si>
  <si>
    <t>Psareni</t>
  </si>
  <si>
    <t>Craciunesti</t>
  </si>
  <si>
    <t>Acatari</t>
  </si>
  <si>
    <t>Gh Doja</t>
  </si>
  <si>
    <t>Magherani</t>
  </si>
  <si>
    <t>Vargata</t>
  </si>
  <si>
    <t>Band</t>
  </si>
  <si>
    <t>Panet</t>
  </si>
  <si>
    <t>Cristuru Secuiesc</t>
  </si>
  <si>
    <t>Sarmasu</t>
  </si>
  <si>
    <t>Localitate</t>
  </si>
  <si>
    <t>Procent de cofinantare din BL (2%)</t>
  </si>
  <si>
    <t>Valoare  (Euro)</t>
  </si>
  <si>
    <t>Indicatori - apa</t>
  </si>
  <si>
    <t>Indicatori - apa uzata</t>
  </si>
  <si>
    <t>u.m.</t>
  </si>
  <si>
    <t>Extinderea/reabilitare conductelor de aductiune</t>
  </si>
  <si>
    <t>km</t>
  </si>
  <si>
    <t>Reabilitarea si/sau construirea de statii de tratare a apei</t>
  </si>
  <si>
    <t>Reabilitarea si/sau construirea de statii de pompare apa potabila</t>
  </si>
  <si>
    <t>Reabilitarea si/sau construirea statii de hidrofor</t>
  </si>
  <si>
    <t>Extinderea retelei de distributie apa</t>
  </si>
  <si>
    <t>Reabilitarea retelei de distributie apa</t>
  </si>
  <si>
    <t>unitati</t>
  </si>
  <si>
    <t>Extinderea retelei de canalizare</t>
  </si>
  <si>
    <t>Reabilitarea retelei de canalizare</t>
  </si>
  <si>
    <t>Reabilitarea si/sau construirea de statii de pompare apa uzata</t>
  </si>
  <si>
    <t>Reabilitarea si/sau construirea de statii de epurare apa uzata</t>
  </si>
  <si>
    <t>Reabilitarea bazinelor de retentie</t>
  </si>
  <si>
    <t>Colectoare de transfer/conducte de refulare ape uzate</t>
  </si>
  <si>
    <t>Finantarea proiectului se face astfel:</t>
  </si>
  <si>
    <t>2/1</t>
  </si>
  <si>
    <t>10,33</t>
  </si>
  <si>
    <t>7,65</t>
  </si>
  <si>
    <t>0/6</t>
  </si>
  <si>
    <t>1/0</t>
  </si>
  <si>
    <t>Valoarea totala  investitie (preturi curente, fara TVA) aferenta Tirgu Mures</t>
  </si>
  <si>
    <t>0/1,291</t>
  </si>
  <si>
    <t>Valoarea totala  investitie (preturi curente, fara TVA) aferenta Sighisoara</t>
  </si>
  <si>
    <t>0/5,101</t>
  </si>
  <si>
    <t>0/3</t>
  </si>
  <si>
    <t>0</t>
  </si>
  <si>
    <t>0/1,116</t>
  </si>
  <si>
    <t>0/0,515</t>
  </si>
  <si>
    <t>Valoarea totala  investitie (preturi curente, fara TVA) aferenta Reghin</t>
  </si>
  <si>
    <t>Valoarea totala  investitie (preturi curente, fara TVA) aferenta Tirnaveni</t>
  </si>
  <si>
    <t>3/2</t>
  </si>
  <si>
    <t>0/0,911</t>
  </si>
  <si>
    <t>Valoarea totala  investitie (preturi curente, fara TVA) aferenta Ludus</t>
  </si>
  <si>
    <t>0/1</t>
  </si>
  <si>
    <t>0/5</t>
  </si>
  <si>
    <t>0/2,317</t>
  </si>
  <si>
    <t>Valoarea totala  investitie (preturi curente, fara TVA) aferenta Iernut</t>
  </si>
  <si>
    <t>0/2</t>
  </si>
  <si>
    <t>0/0,435</t>
  </si>
  <si>
    <t>Valoarea totala  investitie (preturi curente, fara TVA) aferenta Cristuru Secuiesc</t>
  </si>
  <si>
    <t>0/0,142</t>
  </si>
  <si>
    <t>Consiliul Judetean Mures : aductiunea Voiniceni-Sarmas</t>
  </si>
  <si>
    <t>0/41,601</t>
  </si>
  <si>
    <t>3/0</t>
  </si>
  <si>
    <t>Reabilitarea si/sau construirea rezervoare</t>
  </si>
  <si>
    <t>33,125/0</t>
  </si>
  <si>
    <t>Reabilitare si/sau construire captare</t>
  </si>
  <si>
    <t>Reabilitarea si/sau construirea de statii de clorinare</t>
  </si>
  <si>
    <t>4/0</t>
  </si>
  <si>
    <t>19,255/0</t>
  </si>
  <si>
    <t>Consiliul Judetean Mures : aductiunea Band-Panet</t>
  </si>
  <si>
    <t>Consiliul Judetean Mures : aductiunea Valea Nirajului</t>
  </si>
  <si>
    <t>Consiliul Judetean Mures : aductiunile Voiniceni-Sarmas,  Band-Panet, Valea Nirajului</t>
  </si>
  <si>
    <t>3/3</t>
  </si>
  <si>
    <t>1/1</t>
  </si>
  <si>
    <t>4/1</t>
  </si>
  <si>
    <t>TOTAL JUDET</t>
  </si>
  <si>
    <t>CJ - Voiniceni Sarmasu</t>
  </si>
  <si>
    <t>CJ - Valea Nirajului</t>
  </si>
  <si>
    <t>CJ - Panet Band</t>
  </si>
  <si>
    <t>Deficit de finantare : 89,68%</t>
  </si>
  <si>
    <t xml:space="preserve">               Cofinantarea locala este 2% din 89,68% (FG) adica: 1,79%</t>
  </si>
  <si>
    <t xml:space="preserve">               Contributia Guvernului Romaniei este 13% din 89,68% (FG) adica: 11,66%</t>
  </si>
  <si>
    <t xml:space="preserve">               Contributia neramburasbila U.E. este 85% din 89,68% (FG) adica: 76,23%</t>
  </si>
  <si>
    <t>C+M</t>
  </si>
  <si>
    <t>Schema de finantare a investitiei este:</t>
  </si>
  <si>
    <t xml:space="preserve">                                                               din care C+M (preturi curente, fara TVA)</t>
  </si>
  <si>
    <t xml:space="preserve">                                                                                                                                 1 euro=</t>
  </si>
  <si>
    <t>valoare Euro</t>
  </si>
  <si>
    <t>valoare Lei</t>
  </si>
  <si>
    <t xml:space="preserve">                                                                din care Constructii+Montaj</t>
  </si>
  <si>
    <t>Valoarea totala a proiectului ( preturi curente, fara TVA)</t>
  </si>
  <si>
    <t>1 euro=</t>
  </si>
  <si>
    <t>Valoarea totala  investitie (preturi curente, fara TVA) aferenta CJ Mures: aductiunea Voiniceni-Sarmas</t>
  </si>
  <si>
    <t>Valoarea totala  investitie (preturi curente, fara TVA) aferenta CJ Mures: aductiunea Band-Panet</t>
  </si>
  <si>
    <t>Valoarea totala  investitie (preturi curente, fara TVA) aferenta CJ Mures</t>
  </si>
  <si>
    <t>Valoarea totala  investitie (preturi curente, fara TVA) aferenta CJ Mures: aductiunea Valea Nirajului</t>
  </si>
  <si>
    <t xml:space="preserve">Valoarea totala a proiectului ( preturi curente) cu TVA </t>
  </si>
  <si>
    <t>Valoarea totala  investitie (preturi curente)  cu TVA aferenta Tirgu Mures</t>
  </si>
  <si>
    <t>Valoarea totala  investitie (preturi curente)  cu TVA aferenta Reghin</t>
  </si>
  <si>
    <t>Valoarea totala  investitie (preturi curente) cu TVA aferenta Sighisoara</t>
  </si>
  <si>
    <t>Valoarea totala  investitie (preturi curente) cu TVA aferenta Tirnaveni</t>
  </si>
  <si>
    <t>Valoarea totala  investitie (preturi curente) cu TVA aferenta Ludus</t>
  </si>
  <si>
    <t>Valoarea totala  investitie (preturi curente) cu  TVA aferenta Iernut</t>
  </si>
  <si>
    <t>Nota 1: TVA-ul se suporta din Bugetul de Stat conform OUG 64 din 2009.</t>
  </si>
  <si>
    <t>Valoarea totala  investitie (preturi curente) cu TVA aferenta Cristuru Secuiesc</t>
  </si>
  <si>
    <t>Valoarea totala  investitie (preturi curente) cu   TVA aferenta CJ Mures: aductiunea Voiniceni-Sarmas</t>
  </si>
  <si>
    <t>Valoarea totala  investitie (preturi curente) cu  TVA aferenta CJ Mures: aductiunea Valea Nirajului</t>
  </si>
  <si>
    <t>Valoarea totala  investitie (preturi curente) cu   TVA aferenta CJ Mures: aductiunea Band-Panet</t>
  </si>
  <si>
    <t>52,380/41,601</t>
  </si>
  <si>
    <t>0,505</t>
  </si>
  <si>
    <t>Cofinantare SC Compania Aquaserv SA pentru Tirgu Mures este 100% - 89,68% (FG) adica : 10,32%</t>
  </si>
  <si>
    <t>Cofinantare SC Compania Aquaserv SA pentru Reghin este 100% - 89,68% (FG) adica : 10,32%</t>
  </si>
  <si>
    <t>Cofinantare SC Compania Aquaserv SA  pentru Sighisoara este 100% - 89,68% (FG) adica : 10,32%</t>
  </si>
  <si>
    <t>Cofinantare SC Compania Aquaserv SA  pentru Tirnaveni este 100% - 89,68% (FG) adica : 10,32%</t>
  </si>
  <si>
    <t>Cofinantare SC Compania Aquaserv SA pentru Ludus este 100% - 89,68% (FG) adica : 10,32%</t>
  </si>
  <si>
    <t>Cofinantare SC Compania Aquaserv SA pentru Iernut este 100% - 89,68% (FG) adica : 10,32%</t>
  </si>
  <si>
    <t>Cofinantare SC Compania Aquaserv SA este 100% - 89,68% (FG) adica : 10,32%</t>
  </si>
  <si>
    <t>Cofinantare SC Compania Aquaserv SA pentru Cristuru Secuiesc este 100% - 89,68% (FG) adica : 10,32%</t>
  </si>
  <si>
    <t>Cofinantare Aquaserv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</si>
</sst>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0.0%"/>
    <numFmt numFmtId="184" formatCode="_-* #,##0.0\ _l_e_i_-;\-* #,##0.0\ _l_e_i_-;_-* &quot;-&quot;??\ _l_e_i_-;_-@_-"/>
    <numFmt numFmtId="185" formatCode="_-* #,##0\ _l_e_i_-;\-* #,##0\ _l_e_i_-;_-* &quot;-&quot;??\ _l_e_i_-;_-@_-"/>
    <numFmt numFmtId="186" formatCode="_(* #,##0.0_);_(* \(#,##0.0\);_(* &quot;-&quot;?_);_(@_)"/>
    <numFmt numFmtId="187" formatCode="0.000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82" fontId="0" fillId="24" borderId="0" xfId="42" applyNumberFormat="1" applyFont="1" applyFill="1" applyAlignment="1">
      <alignment/>
    </xf>
    <xf numFmtId="182" fontId="0" fillId="17" borderId="0" xfId="42" applyNumberFormat="1" applyFont="1" applyFill="1" applyAlignment="1">
      <alignment/>
    </xf>
    <xf numFmtId="182" fontId="0" fillId="2" borderId="0" xfId="42" applyNumberFormat="1" applyFont="1" applyFill="1" applyAlignment="1">
      <alignment/>
    </xf>
    <xf numFmtId="182" fontId="0" fillId="0" borderId="0" xfId="42" applyNumberFormat="1" applyFont="1" applyAlignment="1">
      <alignment/>
    </xf>
    <xf numFmtId="182" fontId="1" fillId="0" borderId="0" xfId="42" applyNumberFormat="1" applyFont="1" applyAlignment="1">
      <alignment/>
    </xf>
    <xf numFmtId="182" fontId="4" fillId="0" borderId="0" xfId="42" applyNumberFormat="1" applyFont="1" applyAlignment="1">
      <alignment horizontal="right"/>
    </xf>
    <xf numFmtId="10" fontId="0" fillId="0" borderId="0" xfId="59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182" fontId="1" fillId="24" borderId="0" xfId="42" applyNumberFormat="1" applyFont="1" applyFill="1" applyAlignment="1">
      <alignment/>
    </xf>
    <xf numFmtId="18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82" fontId="4" fillId="0" borderId="10" xfId="42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37" fontId="4" fillId="0" borderId="10" xfId="42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187" fontId="5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24" borderId="0" xfId="0" applyNumberFormat="1" applyFill="1" applyAlignment="1">
      <alignment/>
    </xf>
    <xf numFmtId="3" fontId="0" fillId="17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82" fontId="3" fillId="0" borderId="0" xfId="4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182" fontId="4" fillId="0" borderId="10" xfId="42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182" fontId="3" fillId="4" borderId="10" xfId="42" applyNumberFormat="1" applyFont="1" applyFill="1" applyBorder="1" applyAlignment="1">
      <alignment horizontal="right"/>
    </xf>
    <xf numFmtId="3" fontId="3" fillId="4" borderId="12" xfId="0" applyNumberFormat="1" applyFont="1" applyFill="1" applyBorder="1" applyAlignment="1">
      <alignment horizontal="right"/>
    </xf>
    <xf numFmtId="0" fontId="1" fillId="22" borderId="10" xfId="0" applyFont="1" applyFill="1" applyBorder="1" applyAlignment="1">
      <alignment/>
    </xf>
    <xf numFmtId="182" fontId="3" fillId="22" borderId="10" xfId="42" applyNumberFormat="1" applyFont="1" applyFill="1" applyBorder="1" applyAlignment="1">
      <alignment horizontal="right"/>
    </xf>
    <xf numFmtId="3" fontId="8" fillId="22" borderId="10" xfId="0" applyNumberFormat="1" applyFont="1" applyFill="1" applyBorder="1" applyAlignment="1">
      <alignment/>
    </xf>
    <xf numFmtId="3" fontId="8" fillId="22" borderId="12" xfId="0" applyNumberFormat="1" applyFont="1" applyFill="1" applyBorder="1" applyAlignment="1">
      <alignment horizontal="right"/>
    </xf>
    <xf numFmtId="0" fontId="1" fillId="22" borderId="12" xfId="0" applyFont="1" applyFill="1" applyBorder="1" applyAlignment="1">
      <alignment/>
    </xf>
    <xf numFmtId="3" fontId="1" fillId="22" borderId="10" xfId="0" applyNumberFormat="1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3" fontId="6" fillId="22" borderId="10" xfId="0" applyNumberFormat="1" applyFont="1" applyFill="1" applyBorder="1" applyAlignment="1">
      <alignment horizontal="right"/>
    </xf>
    <xf numFmtId="37" fontId="3" fillId="4" borderId="10" xfId="42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3" fontId="3" fillId="4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8" fillId="4" borderId="1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557L7K84\DG%20-%20MURES%20-%20preturi%20curente-modi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chete4"/>
      <sheetName val="Pachete3"/>
      <sheetName val="Pachete 2"/>
      <sheetName val="1"/>
      <sheetName val="Pachete 1"/>
      <sheetName val="Investment constant"/>
      <sheetName val="Investment current"/>
      <sheetName val="Sheet1"/>
      <sheetName val="deviz european"/>
      <sheetName val="Deviz general MURES mii euro"/>
      <sheetName val="UAT1.1_Tg.Ms."/>
      <sheetName val="UAT1.2_CJ Voin-Sarmas"/>
      <sheetName val="UAT1.2_CeausuDeCampie"/>
      <sheetName val="UAT1.3_Raciu"/>
      <sheetName val="UAT1.4_Pogaceaua"/>
      <sheetName val="UAT1.5_SanpetruDeCampie"/>
      <sheetName val="UAT1.6_Sarmasu"/>
      <sheetName val="UAT1.7_Sincai"/>
      <sheetName val="UAT2_Reghin"/>
      <sheetName val="UAT3_Sighisoara"/>
      <sheetName val="UAT4_Tarnaveni"/>
      <sheetName val="UAT5_Ludus"/>
      <sheetName val="UAT6_Iernut"/>
      <sheetName val="UAT7._Niraj Valley"/>
      <sheetName val="UAT7.1_MiercureaNiraj"/>
      <sheetName val="UAT7.2_Galesti"/>
      <sheetName val="UAT7.3_Pasareni"/>
      <sheetName val="UAT7.4_Craciunesti"/>
      <sheetName val="UAT7.5_Acatari"/>
      <sheetName val="UAT7.6_GhDoja"/>
      <sheetName val="UAT7.7_Magherani"/>
      <sheetName val="UAT7.8_Vargata"/>
      <sheetName val="UAT_BandPanet"/>
      <sheetName val="UAT8_Band"/>
      <sheetName val="UAT9_Panet"/>
      <sheetName val="UAT10_CristuruSecuiesc"/>
    </sheetNames>
    <sheetDataSet>
      <sheetData sheetId="10">
        <row r="186">
          <cell r="D186">
            <v>15416.53053272831</v>
          </cell>
        </row>
        <row r="190">
          <cell r="D190">
            <v>23190.782246339448</v>
          </cell>
        </row>
      </sheetData>
      <sheetData sheetId="11">
        <row r="115">
          <cell r="D115">
            <v>11762.532035770362</v>
          </cell>
        </row>
      </sheetData>
      <sheetData sheetId="18">
        <row r="115">
          <cell r="D115">
            <v>10700.513794733617</v>
          </cell>
        </row>
      </sheetData>
      <sheetData sheetId="19">
        <row r="175">
          <cell r="D175">
            <v>10816.913809189018</v>
          </cell>
        </row>
      </sheetData>
      <sheetData sheetId="20">
        <row r="130">
          <cell r="D130">
            <v>13715.401409082666</v>
          </cell>
        </row>
      </sheetData>
      <sheetData sheetId="21">
        <row r="175">
          <cell r="D175">
            <v>18377.445464685865</v>
          </cell>
        </row>
      </sheetData>
      <sheetData sheetId="22">
        <row r="160">
          <cell r="D160">
            <v>7660.577829031419</v>
          </cell>
        </row>
      </sheetData>
      <sheetData sheetId="23">
        <row r="115">
          <cell r="D115">
            <v>7223.716203594036</v>
          </cell>
        </row>
      </sheetData>
      <sheetData sheetId="32">
        <row r="130">
          <cell r="D130">
            <v>3396.5013304052586</v>
          </cell>
        </row>
      </sheetData>
      <sheetData sheetId="35">
        <row r="115">
          <cell r="D115">
            <v>4031.581191590179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23.7109375" style="0" customWidth="1"/>
    <col min="2" max="2" width="25.57421875" style="0" customWidth="1"/>
    <col min="3" max="3" width="32.00390625" style="0" bestFit="1" customWidth="1"/>
    <col min="4" max="4" width="12.421875" style="0" customWidth="1"/>
    <col min="5" max="5" width="11.00390625" style="0" customWidth="1"/>
  </cols>
  <sheetData>
    <row r="1" spans="1:5" ht="44.25" customHeight="1">
      <c r="A1" t="s">
        <v>23</v>
      </c>
      <c r="B1" t="s">
        <v>25</v>
      </c>
      <c r="C1" t="s">
        <v>24</v>
      </c>
      <c r="D1" t="s">
        <v>93</v>
      </c>
      <c r="E1" s="30" t="s">
        <v>128</v>
      </c>
    </row>
    <row r="2" spans="1:5" s="10" customFormat="1" ht="15">
      <c r="A2" s="10" t="s">
        <v>0</v>
      </c>
      <c r="B2" s="15">
        <f>'[1]UAT1.1_Tg.Ms.'!$D$190*1000</f>
        <v>23190782.246339448</v>
      </c>
      <c r="C2" s="15">
        <f>89.68%*B2*2%</f>
        <v>415949.8703703444</v>
      </c>
      <c r="D2" s="31">
        <v>15416531</v>
      </c>
      <c r="E2" s="57">
        <v>2393289</v>
      </c>
    </row>
    <row r="3" spans="1:5" s="10" customFormat="1" ht="15">
      <c r="A3" s="10" t="s">
        <v>1</v>
      </c>
      <c r="B3" s="15">
        <f>'[1]UAT2_Reghin'!$D$115*1000</f>
        <v>10700513.794733617</v>
      </c>
      <c r="C3" s="15">
        <f aca="true" t="shared" si="0" ref="C3:C27">89.68%*B3*2%</f>
        <v>191924.41542234216</v>
      </c>
      <c r="D3" s="31">
        <v>6478428</v>
      </c>
      <c r="E3" s="57">
        <v>1104293</v>
      </c>
    </row>
    <row r="4" spans="1:5" s="10" customFormat="1" ht="15">
      <c r="A4" s="10" t="s">
        <v>2</v>
      </c>
      <c r="B4" s="15">
        <f>'[1]UAT3_Sighisoara'!$D$175*1000</f>
        <v>10816913.809189018</v>
      </c>
      <c r="C4" s="15">
        <f t="shared" si="0"/>
        <v>194012.16608161424</v>
      </c>
      <c r="D4" s="31">
        <v>6930169</v>
      </c>
      <c r="E4" s="57">
        <v>1116306</v>
      </c>
    </row>
    <row r="5" spans="1:5" s="10" customFormat="1" ht="15">
      <c r="A5" s="10" t="s">
        <v>3</v>
      </c>
      <c r="B5" s="15">
        <f>'[1]UAT4_Tarnaveni'!$D$130*1000</f>
        <v>13715401.409082666</v>
      </c>
      <c r="C5" s="15">
        <f t="shared" si="0"/>
        <v>245999.4396733067</v>
      </c>
      <c r="D5" s="31">
        <v>7326526</v>
      </c>
      <c r="E5" s="57">
        <v>1415429</v>
      </c>
    </row>
    <row r="6" spans="1:5" s="10" customFormat="1" ht="15">
      <c r="A6" s="10" t="s">
        <v>4</v>
      </c>
      <c r="B6" s="15">
        <f>'[1]UAT5_Ludus'!$D$175*1000</f>
        <v>18377445.464685865</v>
      </c>
      <c r="C6" s="15">
        <f t="shared" si="0"/>
        <v>329617.86185460567</v>
      </c>
      <c r="D6" s="31">
        <v>12494332</v>
      </c>
      <c r="E6" s="57">
        <v>1896552</v>
      </c>
    </row>
    <row r="7" spans="1:5" s="10" customFormat="1" ht="15">
      <c r="A7" s="10" t="s">
        <v>5</v>
      </c>
      <c r="B7" s="15">
        <f>'[1]UAT6_Iernut'!$D$160*1000</f>
        <v>7660577.829031419</v>
      </c>
      <c r="C7" s="15">
        <f t="shared" si="0"/>
        <v>137400.12394150754</v>
      </c>
      <c r="D7" s="31">
        <v>4857749</v>
      </c>
      <c r="E7" s="57">
        <v>790572</v>
      </c>
    </row>
    <row r="8" spans="1:5" s="10" customFormat="1" ht="15">
      <c r="A8" s="10" t="s">
        <v>21</v>
      </c>
      <c r="B8" s="15">
        <f>'[1]UAT10_CristuruSecuiesc'!$D$115*1000</f>
        <v>4031581.191590179</v>
      </c>
      <c r="C8" s="15">
        <f t="shared" si="0"/>
        <v>72310.44025236146</v>
      </c>
      <c r="D8" s="31">
        <v>2525353</v>
      </c>
      <c r="E8" s="57">
        <v>416059</v>
      </c>
    </row>
    <row r="9" spans="1:5" s="11" customFormat="1" ht="15">
      <c r="A9" s="11" t="s">
        <v>86</v>
      </c>
      <c r="B9" s="16">
        <f>'[1]UAT1.2_CJ Voin-Sarmas'!$D$115*1000</f>
        <v>11762532.035770362</v>
      </c>
      <c r="C9" s="16">
        <f t="shared" si="0"/>
        <v>210972.77459357725</v>
      </c>
      <c r="D9" s="16">
        <v>9456807</v>
      </c>
      <c r="E9" s="58">
        <v>1213893</v>
      </c>
    </row>
    <row r="10" spans="1:5" s="11" customFormat="1" ht="15" hidden="1">
      <c r="A10" s="11" t="s">
        <v>6</v>
      </c>
      <c r="B10" s="16">
        <v>4701928</v>
      </c>
      <c r="C10" s="16">
        <f t="shared" si="0"/>
        <v>84333.78060800002</v>
      </c>
      <c r="D10" s="16"/>
      <c r="E10" s="58"/>
    </row>
    <row r="11" spans="1:5" s="11" customFormat="1" ht="15" hidden="1">
      <c r="A11" s="11" t="s">
        <v>7</v>
      </c>
      <c r="B11" s="16">
        <v>1924095</v>
      </c>
      <c r="C11" s="16">
        <f t="shared" si="0"/>
        <v>34510.56792</v>
      </c>
      <c r="D11" s="16"/>
      <c r="E11" s="58"/>
    </row>
    <row r="12" spans="1:5" s="11" customFormat="1" ht="15" hidden="1">
      <c r="A12" s="11" t="s">
        <v>8</v>
      </c>
      <c r="B12" s="16">
        <v>1705975</v>
      </c>
      <c r="C12" s="16">
        <f t="shared" si="0"/>
        <v>30598.3676</v>
      </c>
      <c r="D12" s="16"/>
      <c r="E12" s="58"/>
    </row>
    <row r="13" spans="1:5" s="11" customFormat="1" ht="15" hidden="1">
      <c r="A13" s="11" t="s">
        <v>9</v>
      </c>
      <c r="B13" s="16">
        <v>2690980</v>
      </c>
      <c r="C13" s="16">
        <f t="shared" si="0"/>
        <v>48265.41728</v>
      </c>
      <c r="D13" s="16"/>
      <c r="E13" s="58"/>
    </row>
    <row r="14" spans="1:5" s="11" customFormat="1" ht="15" hidden="1">
      <c r="A14" s="11" t="s">
        <v>22</v>
      </c>
      <c r="B14" s="16">
        <v>566423</v>
      </c>
      <c r="C14" s="16">
        <f t="shared" si="0"/>
        <v>10159.362928</v>
      </c>
      <c r="D14" s="16"/>
      <c r="E14" s="58"/>
    </row>
    <row r="15" spans="1:5" s="11" customFormat="1" ht="15" hidden="1">
      <c r="A15" s="11" t="s">
        <v>10</v>
      </c>
      <c r="B15" s="16">
        <v>173131</v>
      </c>
      <c r="C15" s="16">
        <f t="shared" si="0"/>
        <v>3105.2776160000003</v>
      </c>
      <c r="D15" s="16"/>
      <c r="E15" s="58"/>
    </row>
    <row r="16" spans="1:5" s="12" customFormat="1" ht="15">
      <c r="A16" s="12" t="s">
        <v>87</v>
      </c>
      <c r="B16" s="17">
        <f>'[1]UAT7._Niraj Valley'!$D$115*1000</f>
        <v>7223716.203594036</v>
      </c>
      <c r="C16" s="17">
        <f t="shared" si="0"/>
        <v>129564.57382766264</v>
      </c>
      <c r="D16" s="17">
        <v>5636367</v>
      </c>
      <c r="E16" s="59">
        <v>745487</v>
      </c>
    </row>
    <row r="17" spans="1:5" s="12" customFormat="1" ht="15" hidden="1">
      <c r="A17" s="12" t="s">
        <v>11</v>
      </c>
      <c r="B17" s="17">
        <v>2767003</v>
      </c>
      <c r="C17" s="17">
        <f t="shared" si="0"/>
        <v>49628.96580800001</v>
      </c>
      <c r="D17" s="17"/>
      <c r="E17" s="59"/>
    </row>
    <row r="18" spans="1:5" s="12" customFormat="1" ht="15" hidden="1">
      <c r="A18" s="12" t="s">
        <v>12</v>
      </c>
      <c r="B18" s="17">
        <v>1262841</v>
      </c>
      <c r="C18" s="17">
        <f t="shared" si="0"/>
        <v>22650.316176</v>
      </c>
      <c r="D18" s="17"/>
      <c r="E18" s="59"/>
    </row>
    <row r="19" spans="1:5" s="12" customFormat="1" ht="15" hidden="1">
      <c r="A19" s="12" t="s">
        <v>13</v>
      </c>
      <c r="B19" s="17">
        <v>705756</v>
      </c>
      <c r="C19" s="17">
        <f t="shared" si="0"/>
        <v>12658.439616000001</v>
      </c>
      <c r="D19" s="17"/>
      <c r="E19" s="59"/>
    </row>
    <row r="20" spans="1:5" s="12" customFormat="1" ht="15" hidden="1">
      <c r="A20" s="12" t="s">
        <v>14</v>
      </c>
      <c r="B20" s="17">
        <v>874519</v>
      </c>
      <c r="C20" s="17">
        <f t="shared" si="0"/>
        <v>15685.372784000003</v>
      </c>
      <c r="D20" s="17"/>
      <c r="E20" s="59"/>
    </row>
    <row r="21" spans="1:5" s="12" customFormat="1" ht="15" hidden="1">
      <c r="A21" s="12" t="s">
        <v>15</v>
      </c>
      <c r="B21" s="17">
        <v>889507</v>
      </c>
      <c r="C21" s="17">
        <f t="shared" si="0"/>
        <v>15954.197552</v>
      </c>
      <c r="D21" s="17"/>
      <c r="E21" s="59"/>
    </row>
    <row r="22" spans="1:5" s="12" customFormat="1" ht="15" hidden="1">
      <c r="A22" s="12" t="s">
        <v>16</v>
      </c>
      <c r="B22" s="17">
        <v>99769</v>
      </c>
      <c r="C22" s="17">
        <f t="shared" si="0"/>
        <v>1789.456784</v>
      </c>
      <c r="D22" s="17"/>
      <c r="E22" s="59"/>
    </row>
    <row r="23" spans="1:5" s="12" customFormat="1" ht="15" hidden="1">
      <c r="A23" s="12" t="s">
        <v>17</v>
      </c>
      <c r="B23" s="17">
        <v>330475</v>
      </c>
      <c r="C23" s="17">
        <f t="shared" si="0"/>
        <v>5927.399600000001</v>
      </c>
      <c r="D23" s="17"/>
      <c r="E23" s="59"/>
    </row>
    <row r="24" spans="1:5" s="12" customFormat="1" ht="15" hidden="1">
      <c r="A24" s="12" t="s">
        <v>18</v>
      </c>
      <c r="B24" s="17">
        <v>293847</v>
      </c>
      <c r="C24" s="17">
        <f t="shared" si="0"/>
        <v>5270.439792000001</v>
      </c>
      <c r="D24" s="17"/>
      <c r="E24" s="59"/>
    </row>
    <row r="25" spans="1:5" ht="15">
      <c r="A25" t="s">
        <v>88</v>
      </c>
      <c r="B25" s="18">
        <f>'[1]UAT_BandPanet'!$D$130*1000</f>
        <v>3396501.3304052586</v>
      </c>
      <c r="C25" s="18">
        <f t="shared" si="0"/>
        <v>60919.647862148726</v>
      </c>
      <c r="D25" s="18">
        <v>2531519</v>
      </c>
      <c r="E25" s="28">
        <v>350519</v>
      </c>
    </row>
    <row r="26" spans="1:4" ht="15" hidden="1">
      <c r="A26" t="s">
        <v>19</v>
      </c>
      <c r="B26" s="18">
        <v>1704749</v>
      </c>
      <c r="C26" s="18">
        <f t="shared" si="0"/>
        <v>30576.378064</v>
      </c>
      <c r="D26" s="1"/>
    </row>
    <row r="27" spans="1:4" ht="15" hidden="1">
      <c r="A27" t="s">
        <v>20</v>
      </c>
      <c r="B27" s="18">
        <v>1691753</v>
      </c>
      <c r="C27" s="18">
        <f t="shared" si="0"/>
        <v>30343.281808000003</v>
      </c>
      <c r="D27" s="1"/>
    </row>
    <row r="28" spans="1:5" ht="15">
      <c r="A28" s="14" t="s">
        <v>85</v>
      </c>
      <c r="B28" s="19">
        <f>B25+B16+B9+B8+B7+B6+B5+B4+B3+B2</f>
        <v>110875965.31442186</v>
      </c>
      <c r="C28" s="19">
        <f>C25+C16+C9+C8+C7+C6+C5+C4+C3+C2</f>
        <v>1988671.3138794708</v>
      </c>
      <c r="D28" s="32">
        <f>SUM(D2:D25)</f>
        <v>73653781</v>
      </c>
      <c r="E28" s="28">
        <f>SUM(E2:E27)</f>
        <v>11442399</v>
      </c>
    </row>
    <row r="29" spans="2:3" ht="15">
      <c r="B29" s="13"/>
      <c r="C29" s="13"/>
    </row>
    <row r="30" spans="2:3" ht="15">
      <c r="B30" s="13"/>
      <c r="C30" s="13"/>
    </row>
    <row r="31" spans="2:3" ht="15">
      <c r="B31" s="13"/>
      <c r="C31" s="13"/>
    </row>
    <row r="32" spans="2:3" ht="15">
      <c r="B32" s="13"/>
      <c r="C32" s="13"/>
    </row>
    <row r="33" spans="2:3" ht="15">
      <c r="B33" s="13"/>
      <c r="C33" s="13"/>
    </row>
    <row r="34" spans="2:3" ht="15">
      <c r="B34" s="13"/>
      <c r="C34" s="13"/>
    </row>
    <row r="35" spans="2:3" ht="15">
      <c r="B35" s="13"/>
      <c r="C35" s="13"/>
    </row>
    <row r="36" spans="2:3" ht="15">
      <c r="B36" s="13"/>
      <c r="C36" s="13"/>
    </row>
  </sheetData>
  <sheetProtection/>
  <printOptions/>
  <pageMargins left="0.7" right="0.7" top="0.75" bottom="0.75" header="0.3" footer="0.3"/>
  <pageSetup horizontalDpi="200" verticalDpi="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zoomScale="90" zoomScaleNormal="90" workbookViewId="0" topLeftCell="A7">
      <selection activeCell="A42" sqref="A42"/>
    </sheetView>
  </sheetViews>
  <sheetFormatPr defaultColWidth="9.140625" defaultRowHeight="15"/>
  <cols>
    <col min="1" max="1" width="77.00390625" style="0" customWidth="1"/>
    <col min="2" max="2" width="20.421875" style="0" customWidth="1"/>
    <col min="3" max="3" width="17.421875" style="0" customWidth="1"/>
    <col min="5" max="5" width="14.28125" style="0" customWidth="1"/>
  </cols>
  <sheetData>
    <row r="1" ht="15">
      <c r="C1" s="3"/>
    </row>
    <row r="2" spans="1:3" ht="18.75">
      <c r="A2" s="2" t="s">
        <v>80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9"/>
    </row>
    <row r="5" spans="1:3" ht="15">
      <c r="A5" s="5" t="s">
        <v>29</v>
      </c>
      <c r="B5" s="5" t="s">
        <v>30</v>
      </c>
      <c r="C5" s="24" t="s">
        <v>74</v>
      </c>
    </row>
    <row r="6" spans="1:3" ht="15">
      <c r="A6" s="5" t="s">
        <v>31</v>
      </c>
      <c r="B6" s="5" t="s">
        <v>36</v>
      </c>
      <c r="C6" s="25" t="s">
        <v>62</v>
      </c>
    </row>
    <row r="7" spans="1:3" ht="15">
      <c r="A7" s="5" t="s">
        <v>32</v>
      </c>
      <c r="B7" s="5" t="s">
        <v>36</v>
      </c>
      <c r="C7" s="25" t="s">
        <v>62</v>
      </c>
    </row>
    <row r="8" spans="1:3" ht="15">
      <c r="A8" s="5" t="s">
        <v>76</v>
      </c>
      <c r="B8" s="5" t="s">
        <v>36</v>
      </c>
      <c r="C8" s="25" t="s">
        <v>62</v>
      </c>
    </row>
    <row r="9" spans="1:3" ht="15">
      <c r="A9" s="5" t="s">
        <v>75</v>
      </c>
      <c r="B9" s="5" t="s">
        <v>36</v>
      </c>
      <c r="C9" s="25" t="s">
        <v>62</v>
      </c>
    </row>
    <row r="10" spans="1:3" ht="15">
      <c r="A10" s="5" t="s">
        <v>73</v>
      </c>
      <c r="B10" s="5" t="s">
        <v>36</v>
      </c>
      <c r="C10" s="24">
        <v>0</v>
      </c>
    </row>
    <row r="11" spans="1:3" ht="15">
      <c r="A11" s="5" t="s">
        <v>33</v>
      </c>
      <c r="B11" s="5" t="s">
        <v>36</v>
      </c>
      <c r="C11" s="24">
        <v>0</v>
      </c>
    </row>
    <row r="12" spans="1:3" ht="15">
      <c r="A12" s="5" t="s">
        <v>34</v>
      </c>
      <c r="B12" s="5" t="s">
        <v>30</v>
      </c>
      <c r="C12" s="26">
        <v>0</v>
      </c>
    </row>
    <row r="13" spans="1:3" ht="15">
      <c r="A13" s="5" t="s">
        <v>35</v>
      </c>
      <c r="B13" s="5" t="s">
        <v>30</v>
      </c>
      <c r="C13" s="26">
        <v>0</v>
      </c>
    </row>
    <row r="14" ht="15">
      <c r="C14" s="27"/>
    </row>
    <row r="15" spans="1:3" ht="15.75">
      <c r="A15" s="4" t="s">
        <v>27</v>
      </c>
      <c r="B15" s="5"/>
      <c r="C15" s="24"/>
    </row>
    <row r="16" spans="1:3" ht="15">
      <c r="A16" s="5" t="s">
        <v>37</v>
      </c>
      <c r="B16" s="5" t="s">
        <v>30</v>
      </c>
      <c r="C16" s="26">
        <v>0</v>
      </c>
    </row>
    <row r="17" spans="1:3" ht="15">
      <c r="A17" s="5" t="s">
        <v>38</v>
      </c>
      <c r="B17" s="5" t="s">
        <v>30</v>
      </c>
      <c r="C17" s="24">
        <v>0</v>
      </c>
    </row>
    <row r="18" spans="1:3" ht="15">
      <c r="A18" s="5" t="s">
        <v>39</v>
      </c>
      <c r="B18" s="5" t="s">
        <v>36</v>
      </c>
      <c r="C18" s="25" t="s">
        <v>54</v>
      </c>
    </row>
    <row r="19" spans="1:3" ht="15">
      <c r="A19" s="5" t="s">
        <v>40</v>
      </c>
      <c r="B19" s="5" t="s">
        <v>36</v>
      </c>
      <c r="C19" s="25" t="s">
        <v>54</v>
      </c>
    </row>
    <row r="20" spans="1:3" ht="15">
      <c r="A20" s="5" t="s">
        <v>41</v>
      </c>
      <c r="B20" s="5" t="s">
        <v>36</v>
      </c>
      <c r="C20" s="24">
        <v>0</v>
      </c>
    </row>
    <row r="21" spans="1:3" ht="15">
      <c r="A21" s="56" t="s">
        <v>42</v>
      </c>
      <c r="B21" s="5" t="s">
        <v>30</v>
      </c>
      <c r="C21" s="24">
        <v>0</v>
      </c>
    </row>
    <row r="22" spans="1:3" ht="15">
      <c r="A22" s="45"/>
      <c r="B22" s="45"/>
      <c r="C22" s="46"/>
    </row>
    <row r="23" spans="1:3" ht="15">
      <c r="A23" s="45"/>
      <c r="B23" s="45"/>
      <c r="C23" s="46"/>
    </row>
    <row r="24" spans="1:3" ht="15">
      <c r="A24" s="45"/>
      <c r="B24" s="52" t="s">
        <v>101</v>
      </c>
      <c r="C24" s="46">
        <v>4.2329</v>
      </c>
    </row>
    <row r="25" spans="1:3" ht="15">
      <c r="A25" s="45"/>
      <c r="B25" s="39" t="s">
        <v>97</v>
      </c>
      <c r="C25" s="37" t="s">
        <v>98</v>
      </c>
    </row>
    <row r="26" spans="1:3" ht="37.5">
      <c r="A26" s="88" t="s">
        <v>105</v>
      </c>
      <c r="B26" s="72">
        <v>7223716</v>
      </c>
      <c r="C26" s="87">
        <f>B26*C24</f>
        <v>30577267.4564</v>
      </c>
    </row>
    <row r="27" spans="1:3" ht="15">
      <c r="A27" s="34" t="s">
        <v>95</v>
      </c>
      <c r="B27" s="39">
        <v>5636367</v>
      </c>
      <c r="C27" s="54">
        <f>B27*C24</f>
        <v>23858177.8743</v>
      </c>
    </row>
    <row r="28" spans="1:3" ht="37.5">
      <c r="A28" s="88" t="s">
        <v>116</v>
      </c>
      <c r="B28" s="72">
        <f>B48/B38*B26</f>
        <v>8950172.615995757</v>
      </c>
      <c r="C28" s="87">
        <f>B28*C24</f>
        <v>37885185.66624844</v>
      </c>
    </row>
    <row r="29" spans="1:3" ht="15">
      <c r="A29" s="34" t="s">
        <v>94</v>
      </c>
      <c r="B29" s="39"/>
      <c r="C29" s="54"/>
    </row>
    <row r="30" spans="1:3" ht="15">
      <c r="A30" s="34" t="s">
        <v>126</v>
      </c>
      <c r="B30" s="39">
        <f>10.32%*B26</f>
        <v>745487.4912</v>
      </c>
      <c r="C30" s="54">
        <f>B30*C24</f>
        <v>3155574.0015004803</v>
      </c>
    </row>
    <row r="31" spans="1:3" ht="15">
      <c r="A31" s="34" t="s">
        <v>89</v>
      </c>
      <c r="B31" s="66">
        <f>89.68%*B26</f>
        <v>6478228.5088</v>
      </c>
      <c r="C31" s="54">
        <f>B31*C24</f>
        <v>27421693.45489952</v>
      </c>
    </row>
    <row r="32" spans="1:3" ht="15">
      <c r="A32" s="34" t="s">
        <v>92</v>
      </c>
      <c r="B32" s="66">
        <f>85%*B31</f>
        <v>5506494.23248</v>
      </c>
      <c r="C32" s="54">
        <f>B32*C24</f>
        <v>23308439.43666459</v>
      </c>
    </row>
    <row r="33" spans="1:3" ht="15">
      <c r="A33" s="34" t="s">
        <v>91</v>
      </c>
      <c r="B33" s="66">
        <f>13%*B31</f>
        <v>842169.706144</v>
      </c>
      <c r="C33" s="54">
        <f>B33*C24</f>
        <v>3564820.1491369377</v>
      </c>
    </row>
    <row r="34" spans="1:3" ht="15">
      <c r="A34" s="75" t="s">
        <v>90</v>
      </c>
      <c r="B34" s="81">
        <f>2%*B31</f>
        <v>129564.57017600001</v>
      </c>
      <c r="C34" s="82">
        <f>B34*C24</f>
        <v>548433.8690979904</v>
      </c>
    </row>
    <row r="35" spans="1:5" ht="15">
      <c r="A35" s="45"/>
      <c r="B35" s="45"/>
      <c r="C35" s="45"/>
      <c r="D35" s="44"/>
      <c r="E35" s="44"/>
    </row>
    <row r="36" spans="1:5" s="42" customFormat="1" ht="18.75">
      <c r="A36" s="45" t="s">
        <v>113</v>
      </c>
      <c r="B36" s="64"/>
      <c r="C36" s="65"/>
      <c r="D36" s="55"/>
      <c r="E36" s="55"/>
    </row>
    <row r="37" spans="2:5" ht="15">
      <c r="B37" s="34" t="s">
        <v>97</v>
      </c>
      <c r="C37" s="60" t="s">
        <v>98</v>
      </c>
      <c r="D37" s="62"/>
      <c r="E37" s="62"/>
    </row>
    <row r="38" spans="1:5" ht="18.75">
      <c r="A38" s="47" t="s">
        <v>100</v>
      </c>
      <c r="B38" s="51">
        <v>110875965</v>
      </c>
      <c r="C38" s="51">
        <v>469326872.2485</v>
      </c>
      <c r="D38" s="55"/>
      <c r="E38" s="55"/>
    </row>
    <row r="39" spans="1:5" ht="15">
      <c r="A39" s="48" t="s">
        <v>99</v>
      </c>
      <c r="B39" s="39">
        <v>73653781</v>
      </c>
      <c r="C39" s="61">
        <v>311769089.5949</v>
      </c>
      <c r="D39" s="55"/>
      <c r="E39" s="55"/>
    </row>
    <row r="40" spans="1:3" ht="15">
      <c r="A40" s="5"/>
      <c r="B40" s="39"/>
      <c r="C40" s="36"/>
    </row>
    <row r="41" spans="1:3" ht="15">
      <c r="A41" s="34" t="s">
        <v>43</v>
      </c>
      <c r="B41" s="39"/>
      <c r="C41" s="36"/>
    </row>
    <row r="42" spans="1:3" ht="15">
      <c r="A42" s="34" t="s">
        <v>126</v>
      </c>
      <c r="B42" s="39">
        <v>11442399.588</v>
      </c>
      <c r="C42" s="36">
        <v>48434533.21604519</v>
      </c>
    </row>
    <row r="43" spans="1:3" ht="15">
      <c r="A43" s="34"/>
      <c r="B43" s="39"/>
      <c r="C43" s="36"/>
    </row>
    <row r="44" spans="1:3" ht="15">
      <c r="A44" s="34" t="s">
        <v>89</v>
      </c>
      <c r="B44" s="39">
        <v>99433565.412</v>
      </c>
      <c r="C44" s="36">
        <v>420892339.0324548</v>
      </c>
    </row>
    <row r="45" spans="1:3" ht="15">
      <c r="A45" s="34" t="s">
        <v>92</v>
      </c>
      <c r="B45" s="39">
        <v>84518530.60020001</v>
      </c>
      <c r="C45" s="36">
        <v>357758488.1775866</v>
      </c>
    </row>
    <row r="46" spans="1:3" ht="15">
      <c r="A46" s="34" t="s">
        <v>91</v>
      </c>
      <c r="B46" s="39">
        <v>12926363.503560001</v>
      </c>
      <c r="C46" s="36">
        <v>54716004.07421913</v>
      </c>
    </row>
    <row r="47" spans="1:3" ht="15">
      <c r="A47" s="34" t="s">
        <v>90</v>
      </c>
      <c r="B47" s="39">
        <v>1988671.3082400002</v>
      </c>
      <c r="C47" s="36">
        <v>8417846.780649096</v>
      </c>
    </row>
    <row r="48" spans="1:3" ht="18.75">
      <c r="A48" s="47" t="s">
        <v>106</v>
      </c>
      <c r="B48" s="51">
        <v>137375144</v>
      </c>
      <c r="C48" s="51">
        <v>581495247.0376</v>
      </c>
    </row>
    <row r="49" spans="1:3" ht="15">
      <c r="A49" s="45"/>
      <c r="B49" s="45"/>
      <c r="C49" s="46"/>
    </row>
    <row r="50" ht="15">
      <c r="C50" s="3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&amp;LIndicatori tehnico economici si cofinantarea proiectului&amp;Ranexa : 2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90" workbookViewId="0" topLeftCell="A4">
      <selection activeCell="A42" sqref="A42"/>
    </sheetView>
  </sheetViews>
  <sheetFormatPr defaultColWidth="9.140625" defaultRowHeight="15"/>
  <cols>
    <col min="1" max="1" width="83.00390625" style="0" customWidth="1"/>
    <col min="2" max="2" width="18.421875" style="0" customWidth="1"/>
    <col min="3" max="3" width="18.28125" style="0" customWidth="1"/>
    <col min="5" max="5" width="14.28125" style="0" customWidth="1"/>
  </cols>
  <sheetData>
    <row r="1" ht="15">
      <c r="C1" s="3"/>
    </row>
    <row r="2" spans="1:3" ht="18.75">
      <c r="A2" s="2" t="s">
        <v>79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9"/>
    </row>
    <row r="5" spans="1:3" ht="15">
      <c r="A5" s="5" t="s">
        <v>29</v>
      </c>
      <c r="B5" s="5" t="s">
        <v>30</v>
      </c>
      <c r="C5" s="24" t="s">
        <v>78</v>
      </c>
    </row>
    <row r="6" spans="1:3" ht="15">
      <c r="A6" s="5" t="s">
        <v>31</v>
      </c>
      <c r="B6" s="5" t="s">
        <v>36</v>
      </c>
      <c r="C6" s="25" t="s">
        <v>54</v>
      </c>
    </row>
    <row r="7" spans="1:3" ht="15">
      <c r="A7" s="5" t="s">
        <v>32</v>
      </c>
      <c r="B7" s="5" t="s">
        <v>36</v>
      </c>
      <c r="C7" s="25" t="s">
        <v>66</v>
      </c>
    </row>
    <row r="8" spans="1:3" ht="15">
      <c r="A8" s="5" t="s">
        <v>76</v>
      </c>
      <c r="B8" s="5" t="s">
        <v>36</v>
      </c>
      <c r="C8" s="25" t="s">
        <v>54</v>
      </c>
    </row>
    <row r="9" spans="1:3" ht="15">
      <c r="A9" s="5" t="s">
        <v>75</v>
      </c>
      <c r="B9" s="5" t="s">
        <v>36</v>
      </c>
      <c r="C9" s="25" t="s">
        <v>54</v>
      </c>
    </row>
    <row r="10" spans="1:3" ht="15">
      <c r="A10" s="5" t="s">
        <v>73</v>
      </c>
      <c r="B10" s="5" t="s">
        <v>36</v>
      </c>
      <c r="C10" s="24" t="s">
        <v>62</v>
      </c>
    </row>
    <row r="11" spans="1:3" ht="15">
      <c r="A11" s="5" t="s">
        <v>33</v>
      </c>
      <c r="B11" s="5" t="s">
        <v>36</v>
      </c>
      <c r="C11" s="24">
        <v>0</v>
      </c>
    </row>
    <row r="12" spans="1:3" ht="15">
      <c r="A12" s="5" t="s">
        <v>34</v>
      </c>
      <c r="B12" s="5" t="s">
        <v>30</v>
      </c>
      <c r="C12" s="26" t="s">
        <v>119</v>
      </c>
    </row>
    <row r="13" spans="1:3" ht="15">
      <c r="A13" s="5" t="s">
        <v>35</v>
      </c>
      <c r="B13" s="5" t="s">
        <v>30</v>
      </c>
      <c r="C13" s="26">
        <v>0</v>
      </c>
    </row>
    <row r="14" ht="15">
      <c r="C14" s="27"/>
    </row>
    <row r="15" spans="1:3" ht="15.75">
      <c r="A15" s="4" t="s">
        <v>27</v>
      </c>
      <c r="B15" s="5"/>
      <c r="C15" s="24"/>
    </row>
    <row r="16" spans="1:3" ht="15">
      <c r="A16" s="5" t="s">
        <v>37</v>
      </c>
      <c r="B16" s="5" t="s">
        <v>30</v>
      </c>
      <c r="C16" s="26">
        <v>0</v>
      </c>
    </row>
    <row r="17" spans="1:3" ht="15">
      <c r="A17" s="5" t="s">
        <v>38</v>
      </c>
      <c r="B17" s="5" t="s">
        <v>30</v>
      </c>
      <c r="C17" s="24">
        <v>0</v>
      </c>
    </row>
    <row r="18" spans="1:3" ht="15">
      <c r="A18" s="5" t="s">
        <v>39</v>
      </c>
      <c r="B18" s="5" t="s">
        <v>36</v>
      </c>
      <c r="C18" s="25" t="s">
        <v>54</v>
      </c>
    </row>
    <row r="19" spans="1:3" ht="15">
      <c r="A19" s="5" t="s">
        <v>40</v>
      </c>
      <c r="B19" s="5" t="s">
        <v>36</v>
      </c>
      <c r="C19" s="25" t="s">
        <v>54</v>
      </c>
    </row>
    <row r="20" spans="1:3" ht="15">
      <c r="A20" s="5" t="s">
        <v>41</v>
      </c>
      <c r="B20" s="5" t="s">
        <v>36</v>
      </c>
      <c r="C20" s="24">
        <v>0</v>
      </c>
    </row>
    <row r="21" spans="1:3" ht="15">
      <c r="A21" s="56" t="s">
        <v>42</v>
      </c>
      <c r="B21" s="5" t="s">
        <v>30</v>
      </c>
      <c r="C21" s="24">
        <v>0</v>
      </c>
    </row>
    <row r="22" spans="1:3" ht="15">
      <c r="A22" s="45"/>
      <c r="B22" s="45"/>
      <c r="C22" s="46"/>
    </row>
    <row r="23" spans="1:3" ht="15">
      <c r="A23" s="45"/>
      <c r="B23" s="45"/>
      <c r="C23" s="46"/>
    </row>
    <row r="24" spans="1:3" ht="15">
      <c r="A24" s="45"/>
      <c r="B24" s="52" t="s">
        <v>101</v>
      </c>
      <c r="C24" s="46">
        <v>4.2329</v>
      </c>
    </row>
    <row r="25" spans="1:3" ht="15">
      <c r="A25" s="45"/>
      <c r="B25" s="39" t="s">
        <v>97</v>
      </c>
      <c r="C25" s="37" t="s">
        <v>98</v>
      </c>
    </row>
    <row r="26" spans="1:3" ht="37.5">
      <c r="A26" s="88" t="s">
        <v>103</v>
      </c>
      <c r="B26" s="72">
        <v>3396501</v>
      </c>
      <c r="C26" s="87">
        <f>B26*C24</f>
        <v>14377049.082899999</v>
      </c>
    </row>
    <row r="27" spans="1:3" ht="15">
      <c r="A27" s="34" t="s">
        <v>95</v>
      </c>
      <c r="B27" s="39">
        <v>2531519</v>
      </c>
      <c r="C27" s="54">
        <f>B27*C24</f>
        <v>10715666.7751</v>
      </c>
    </row>
    <row r="28" spans="1:3" ht="37.5">
      <c r="A28" s="88" t="s">
        <v>117</v>
      </c>
      <c r="B28" s="72">
        <f>B48/B38*B26</f>
        <v>4208259.3280802015</v>
      </c>
      <c r="C28" s="87">
        <f>B28*C24</f>
        <v>17813140.909830686</v>
      </c>
    </row>
    <row r="29" spans="1:3" ht="15">
      <c r="A29" s="34" t="s">
        <v>94</v>
      </c>
      <c r="B29" s="39"/>
      <c r="C29" s="54"/>
    </row>
    <row r="30" spans="1:3" ht="15">
      <c r="A30" s="34" t="s">
        <v>126</v>
      </c>
      <c r="B30" s="39">
        <f>10.32%*B26</f>
        <v>350518.9032</v>
      </c>
      <c r="C30" s="54">
        <f>B30*C24</f>
        <v>1483711.4653552799</v>
      </c>
    </row>
    <row r="31" spans="1:3" ht="15">
      <c r="A31" s="34" t="s">
        <v>89</v>
      </c>
      <c r="B31" s="66">
        <f>89.68%*B26</f>
        <v>3045982.0968</v>
      </c>
      <c r="C31" s="54">
        <f>B31*C24</f>
        <v>12893337.61754472</v>
      </c>
    </row>
    <row r="32" spans="1:3" ht="15">
      <c r="A32" s="34" t="s">
        <v>92</v>
      </c>
      <c r="B32" s="66">
        <f>85%*B31</f>
        <v>2589084.78228</v>
      </c>
      <c r="C32" s="54">
        <f>B32*C24</f>
        <v>10959336.974913012</v>
      </c>
    </row>
    <row r="33" spans="1:3" ht="15">
      <c r="A33" s="34" t="s">
        <v>91</v>
      </c>
      <c r="B33" s="66">
        <f>13%*B31</f>
        <v>395977.672584</v>
      </c>
      <c r="C33" s="54">
        <f>B33*C24</f>
        <v>1676133.8902808134</v>
      </c>
    </row>
    <row r="34" spans="1:3" ht="15">
      <c r="A34" s="75" t="s">
        <v>90</v>
      </c>
      <c r="B34" s="81">
        <f>2%*B31</f>
        <v>60919.641936</v>
      </c>
      <c r="C34" s="82">
        <f>B34*C24</f>
        <v>257866.75235089439</v>
      </c>
    </row>
    <row r="35" spans="1:5" ht="15">
      <c r="A35" s="45"/>
      <c r="B35" s="45"/>
      <c r="C35" s="45"/>
      <c r="D35" s="44"/>
      <c r="E35" s="44"/>
    </row>
    <row r="36" spans="1:5" s="42" customFormat="1" ht="18.75">
      <c r="A36" s="45" t="s">
        <v>113</v>
      </c>
      <c r="B36" s="64"/>
      <c r="C36" s="65"/>
      <c r="D36" s="55"/>
      <c r="E36" s="55"/>
    </row>
    <row r="37" spans="2:5" ht="15">
      <c r="B37" s="34" t="s">
        <v>97</v>
      </c>
      <c r="C37" s="60" t="s">
        <v>98</v>
      </c>
      <c r="D37" s="62"/>
      <c r="E37" s="62"/>
    </row>
    <row r="38" spans="1:5" ht="18.75">
      <c r="A38" s="47" t="s">
        <v>100</v>
      </c>
      <c r="B38" s="51">
        <v>110875965</v>
      </c>
      <c r="C38" s="51">
        <v>469326872.2485</v>
      </c>
      <c r="D38" s="55"/>
      <c r="E38" s="55"/>
    </row>
    <row r="39" spans="1:5" ht="15">
      <c r="A39" s="48" t="s">
        <v>99</v>
      </c>
      <c r="B39" s="39">
        <v>73653781</v>
      </c>
      <c r="C39" s="61">
        <v>311769089.5949</v>
      </c>
      <c r="D39" s="55"/>
      <c r="E39" s="55"/>
    </row>
    <row r="40" spans="1:3" ht="15">
      <c r="A40" s="5"/>
      <c r="B40" s="39"/>
      <c r="C40" s="36"/>
    </row>
    <row r="41" spans="1:3" ht="15">
      <c r="A41" s="34" t="s">
        <v>43</v>
      </c>
      <c r="B41" s="39"/>
      <c r="C41" s="36"/>
    </row>
    <row r="42" spans="1:3" ht="15">
      <c r="A42" s="34" t="s">
        <v>126</v>
      </c>
      <c r="B42" s="39">
        <v>11442399.588</v>
      </c>
      <c r="C42" s="36">
        <v>48434533.21604519</v>
      </c>
    </row>
    <row r="43" spans="1:3" ht="15">
      <c r="A43" s="34"/>
      <c r="B43" s="39"/>
      <c r="C43" s="36"/>
    </row>
    <row r="44" spans="1:3" ht="15">
      <c r="A44" s="34" t="s">
        <v>89</v>
      </c>
      <c r="B44" s="39">
        <v>99433565.412</v>
      </c>
      <c r="C44" s="36">
        <v>420892339.0324548</v>
      </c>
    </row>
    <row r="45" spans="1:3" ht="15">
      <c r="A45" s="34" t="s">
        <v>92</v>
      </c>
      <c r="B45" s="39">
        <v>84518530.60020001</v>
      </c>
      <c r="C45" s="36">
        <v>357758488.1775866</v>
      </c>
    </row>
    <row r="46" spans="1:3" ht="15">
      <c r="A46" s="34" t="s">
        <v>91</v>
      </c>
      <c r="B46" s="39">
        <v>12926363.503560001</v>
      </c>
      <c r="C46" s="36">
        <v>54716004.07421913</v>
      </c>
    </row>
    <row r="47" spans="1:3" ht="15">
      <c r="A47" s="34" t="s">
        <v>90</v>
      </c>
      <c r="B47" s="39">
        <v>1988671.3082400002</v>
      </c>
      <c r="C47" s="36">
        <v>8417846.780649096</v>
      </c>
    </row>
    <row r="48" spans="1:3" ht="18.75">
      <c r="A48" s="47" t="s">
        <v>106</v>
      </c>
      <c r="B48" s="51">
        <v>137375144</v>
      </c>
      <c r="C48" s="51">
        <v>581495247.0376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  <headerFooter alignWithMargins="0">
    <oddHeader>&amp;LIndicatori tehnico economici si cofinantarea proiectului&amp;Ranexa : 2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view="pageLayout" zoomScaleNormal="90" workbookViewId="0" topLeftCell="A16">
      <selection activeCell="A42" sqref="A42"/>
    </sheetView>
  </sheetViews>
  <sheetFormatPr defaultColWidth="9.140625" defaultRowHeight="15"/>
  <cols>
    <col min="1" max="1" width="78.8515625" style="0" customWidth="1"/>
    <col min="2" max="2" width="19.57421875" style="0" customWidth="1"/>
    <col min="3" max="3" width="17.140625" style="0" customWidth="1"/>
    <col min="5" max="5" width="14.28125" style="0" customWidth="1"/>
  </cols>
  <sheetData>
    <row r="1" ht="15">
      <c r="C1" s="3"/>
    </row>
    <row r="2" spans="1:3" ht="18.75">
      <c r="A2" s="2" t="s">
        <v>81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9"/>
    </row>
    <row r="5" spans="1:3" ht="15">
      <c r="A5" s="5" t="s">
        <v>29</v>
      </c>
      <c r="B5" s="5" t="s">
        <v>30</v>
      </c>
      <c r="C5" s="24" t="s">
        <v>118</v>
      </c>
    </row>
    <row r="6" spans="1:3" ht="15">
      <c r="A6" s="5" t="s">
        <v>31</v>
      </c>
      <c r="B6" s="5" t="s">
        <v>36</v>
      </c>
      <c r="C6" s="25" t="s">
        <v>48</v>
      </c>
    </row>
    <row r="7" spans="1:3" ht="15">
      <c r="A7" s="5" t="s">
        <v>32</v>
      </c>
      <c r="B7" s="5" t="s">
        <v>36</v>
      </c>
      <c r="C7" s="25" t="s">
        <v>82</v>
      </c>
    </row>
    <row r="8" spans="1:3" ht="15">
      <c r="A8" s="5" t="s">
        <v>76</v>
      </c>
      <c r="B8" s="5" t="s">
        <v>36</v>
      </c>
      <c r="C8" s="25" t="s">
        <v>83</v>
      </c>
    </row>
    <row r="9" spans="1:3" ht="15">
      <c r="A9" s="5" t="s">
        <v>75</v>
      </c>
      <c r="B9" s="5" t="s">
        <v>36</v>
      </c>
      <c r="C9" s="25" t="s">
        <v>62</v>
      </c>
    </row>
    <row r="10" spans="1:3" ht="15">
      <c r="A10" s="5" t="s">
        <v>73</v>
      </c>
      <c r="B10" s="5" t="s">
        <v>36</v>
      </c>
      <c r="C10" s="25" t="s">
        <v>84</v>
      </c>
    </row>
    <row r="11" spans="1:3" ht="15">
      <c r="A11" s="5" t="s">
        <v>33</v>
      </c>
      <c r="B11" s="5" t="s">
        <v>36</v>
      </c>
      <c r="C11" s="24">
        <v>0</v>
      </c>
    </row>
    <row r="12" spans="1:3" ht="15">
      <c r="A12" s="5" t="s">
        <v>34</v>
      </c>
      <c r="B12" s="5" t="s">
        <v>30</v>
      </c>
      <c r="C12" s="26" t="s">
        <v>119</v>
      </c>
    </row>
    <row r="13" spans="1:3" ht="15">
      <c r="A13" s="5" t="s">
        <v>35</v>
      </c>
      <c r="B13" s="5" t="s">
        <v>30</v>
      </c>
      <c r="C13" s="26">
        <v>0</v>
      </c>
    </row>
    <row r="14" ht="15">
      <c r="C14" s="27"/>
    </row>
    <row r="15" spans="1:3" ht="15.75">
      <c r="A15" s="4" t="s">
        <v>27</v>
      </c>
      <c r="B15" s="5"/>
      <c r="C15" s="24"/>
    </row>
    <row r="16" spans="1:3" ht="15">
      <c r="A16" s="5" t="s">
        <v>37</v>
      </c>
      <c r="B16" s="5" t="s">
        <v>30</v>
      </c>
      <c r="C16" s="26">
        <v>0</v>
      </c>
    </row>
    <row r="17" spans="1:3" ht="15">
      <c r="A17" s="5" t="s">
        <v>38</v>
      </c>
      <c r="B17" s="5" t="s">
        <v>30</v>
      </c>
      <c r="C17" s="24">
        <v>0</v>
      </c>
    </row>
    <row r="18" spans="1:3" ht="15">
      <c r="A18" s="5" t="s">
        <v>39</v>
      </c>
      <c r="B18" s="5" t="s">
        <v>36</v>
      </c>
      <c r="C18" s="25" t="s">
        <v>54</v>
      </c>
    </row>
    <row r="19" spans="1:3" ht="15">
      <c r="A19" s="5" t="s">
        <v>40</v>
      </c>
      <c r="B19" s="5" t="s">
        <v>36</v>
      </c>
      <c r="C19" s="25" t="s">
        <v>54</v>
      </c>
    </row>
    <row r="20" spans="1:3" ht="15">
      <c r="A20" s="5" t="s">
        <v>41</v>
      </c>
      <c r="B20" s="5" t="s">
        <v>36</v>
      </c>
      <c r="C20" s="24">
        <v>0</v>
      </c>
    </row>
    <row r="21" spans="1:3" ht="15">
      <c r="A21" s="5" t="s">
        <v>42</v>
      </c>
      <c r="B21" s="5" t="s">
        <v>30</v>
      </c>
      <c r="C21" s="24">
        <v>0</v>
      </c>
    </row>
    <row r="22" spans="1:3" ht="15">
      <c r="A22" s="45"/>
      <c r="B22" s="45"/>
      <c r="C22" s="46"/>
    </row>
    <row r="23" spans="1:3" ht="15">
      <c r="A23" s="45"/>
      <c r="B23" s="45"/>
      <c r="C23" s="46"/>
    </row>
    <row r="24" spans="1:3" ht="15">
      <c r="A24" s="45"/>
      <c r="B24" s="52" t="s">
        <v>101</v>
      </c>
      <c r="C24" s="46">
        <v>4.2329</v>
      </c>
    </row>
    <row r="25" spans="2:3" ht="15">
      <c r="B25" s="39" t="s">
        <v>97</v>
      </c>
      <c r="C25" s="37" t="s">
        <v>98</v>
      </c>
    </row>
    <row r="26" spans="1:3" ht="37.5">
      <c r="A26" s="88" t="s">
        <v>104</v>
      </c>
      <c r="B26" s="72">
        <f>11762532+7223716+3396501</f>
        <v>22382749</v>
      </c>
      <c r="C26" s="85">
        <f>B26*C24</f>
        <v>94743938.2421</v>
      </c>
    </row>
    <row r="27" spans="1:3" ht="15">
      <c r="A27" s="34" t="s">
        <v>95</v>
      </c>
      <c r="B27" s="39">
        <f>9456807+5636367+2531519</f>
        <v>17624693</v>
      </c>
      <c r="C27" s="36">
        <f>B27*C24</f>
        <v>74603562.9997</v>
      </c>
    </row>
    <row r="28" spans="1:3" ht="37.5">
      <c r="A28" s="88" t="s">
        <v>104</v>
      </c>
      <c r="B28" s="72">
        <f>B48/B38*B26</f>
        <v>27732190.353345342</v>
      </c>
      <c r="C28" s="85">
        <f>B28*C24</f>
        <v>117387588.54667549</v>
      </c>
    </row>
    <row r="29" spans="1:3" ht="15">
      <c r="A29" s="34" t="s">
        <v>94</v>
      </c>
      <c r="B29" s="39"/>
      <c r="C29" s="36"/>
    </row>
    <row r="30" spans="1:3" ht="15">
      <c r="A30" s="34" t="s">
        <v>126</v>
      </c>
      <c r="B30" s="39">
        <f>10.32%*B26</f>
        <v>2309899.6968</v>
      </c>
      <c r="C30" s="36">
        <f>B30*C24</f>
        <v>9777574.42658472</v>
      </c>
    </row>
    <row r="31" spans="1:3" ht="15">
      <c r="A31" s="34" t="s">
        <v>89</v>
      </c>
      <c r="B31" s="66">
        <f>89.68%*B26</f>
        <v>20072849.303200003</v>
      </c>
      <c r="C31" s="54">
        <f>B31*C24</f>
        <v>84966363.8155153</v>
      </c>
    </row>
    <row r="32" spans="1:3" ht="15">
      <c r="A32" s="34" t="s">
        <v>92</v>
      </c>
      <c r="B32" s="66">
        <f>85%*B31</f>
        <v>17061921.907720003</v>
      </c>
      <c r="C32" s="54">
        <f>B32*C24</f>
        <v>72221409.243188</v>
      </c>
    </row>
    <row r="33" spans="1:3" ht="15">
      <c r="A33" s="34" t="s">
        <v>91</v>
      </c>
      <c r="B33" s="66">
        <f>13%*B31</f>
        <v>2609470.4094160004</v>
      </c>
      <c r="C33" s="54">
        <f>B33*C24</f>
        <v>11045627.296016987</v>
      </c>
    </row>
    <row r="34" spans="1:3" ht="15">
      <c r="A34" s="75" t="s">
        <v>90</v>
      </c>
      <c r="B34" s="81">
        <f>2%*B31</f>
        <v>401456.98606400006</v>
      </c>
      <c r="C34" s="82">
        <f>B34*C24</f>
        <v>1699327.2763103058</v>
      </c>
    </row>
    <row r="35" spans="1:5" ht="15">
      <c r="A35" s="45"/>
      <c r="B35" s="45"/>
      <c r="C35" s="45"/>
      <c r="D35" s="44"/>
      <c r="E35" s="44"/>
    </row>
    <row r="36" spans="1:5" s="42" customFormat="1" ht="18.75">
      <c r="A36" s="45" t="s">
        <v>113</v>
      </c>
      <c r="B36" s="64"/>
      <c r="C36" s="65"/>
      <c r="D36" s="55"/>
      <c r="E36" s="55"/>
    </row>
    <row r="37" spans="2:5" ht="15">
      <c r="B37" s="34" t="s">
        <v>97</v>
      </c>
      <c r="C37" s="60" t="s">
        <v>98</v>
      </c>
      <c r="D37" s="62"/>
      <c r="E37" s="62"/>
    </row>
    <row r="38" spans="1:5" ht="18.75">
      <c r="A38" s="47" t="s">
        <v>100</v>
      </c>
      <c r="B38" s="51">
        <v>110875965</v>
      </c>
      <c r="C38" s="51">
        <v>469326872.2485</v>
      </c>
      <c r="D38" s="55"/>
      <c r="E38" s="55"/>
    </row>
    <row r="39" spans="1:5" ht="15">
      <c r="A39" s="48" t="s">
        <v>99</v>
      </c>
      <c r="B39" s="39">
        <v>73653781</v>
      </c>
      <c r="C39" s="61">
        <v>311769089.5949</v>
      </c>
      <c r="D39" s="55"/>
      <c r="E39" s="55"/>
    </row>
    <row r="40" spans="1:3" ht="15">
      <c r="A40" s="5"/>
      <c r="B40" s="39"/>
      <c r="C40" s="36"/>
    </row>
    <row r="41" spans="1:3" ht="15">
      <c r="A41" s="34" t="s">
        <v>43</v>
      </c>
      <c r="B41" s="39"/>
      <c r="C41" s="36"/>
    </row>
    <row r="42" spans="1:3" ht="15">
      <c r="A42" s="34" t="s">
        <v>126</v>
      </c>
      <c r="B42" s="39">
        <v>11442399.588</v>
      </c>
      <c r="C42" s="36">
        <v>48434533.21604519</v>
      </c>
    </row>
    <row r="43" spans="1:3" ht="15">
      <c r="A43" s="34"/>
      <c r="B43" s="39"/>
      <c r="C43" s="36"/>
    </row>
    <row r="44" spans="1:3" ht="15">
      <c r="A44" s="34" t="s">
        <v>89</v>
      </c>
      <c r="B44" s="39">
        <v>99433565.412</v>
      </c>
      <c r="C44" s="36">
        <v>420892339.0324548</v>
      </c>
    </row>
    <row r="45" spans="1:3" ht="15">
      <c r="A45" s="34" t="s">
        <v>92</v>
      </c>
      <c r="B45" s="39">
        <v>84518530.60020001</v>
      </c>
      <c r="C45" s="36">
        <v>357758488.1775866</v>
      </c>
    </row>
    <row r="46" spans="1:3" ht="14.25" customHeight="1">
      <c r="A46" s="34" t="s">
        <v>91</v>
      </c>
      <c r="B46" s="39">
        <v>12926363.503560001</v>
      </c>
      <c r="C46" s="36">
        <v>54716004.07421913</v>
      </c>
    </row>
    <row r="47" spans="1:3" ht="14.25" customHeight="1">
      <c r="A47" s="34" t="s">
        <v>90</v>
      </c>
      <c r="B47" s="39">
        <v>1988671.3082400002</v>
      </c>
      <c r="C47" s="36">
        <v>8417846.780649096</v>
      </c>
    </row>
    <row r="48" spans="1:3" ht="18.75">
      <c r="A48" s="47" t="s">
        <v>106</v>
      </c>
      <c r="B48" s="51">
        <v>137375144</v>
      </c>
      <c r="C48" s="51">
        <v>581495247.0376</v>
      </c>
    </row>
  </sheetData>
  <sheetProtection/>
  <printOptions/>
  <pageMargins left="0" right="0" top="0.75" bottom="0.75" header="0.3" footer="0.3"/>
  <pageSetup horizontalDpi="600" verticalDpi="600" orientation="portrait" paperSize="9" scale="75" r:id="rId1"/>
  <headerFooter alignWithMargins="0">
    <oddHeader>&amp;LIndicatori tehnico economici si cofinantarea proiectului&amp;Canexa : 2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">
      <selection activeCell="A41" sqref="A41"/>
    </sheetView>
  </sheetViews>
  <sheetFormatPr defaultColWidth="9.140625" defaultRowHeight="15"/>
  <cols>
    <col min="1" max="1" width="87.8515625" style="0" customWidth="1"/>
    <col min="2" max="2" width="16.8515625" style="0" customWidth="1"/>
    <col min="3" max="3" width="16.00390625" style="0" customWidth="1"/>
    <col min="4" max="4" width="21.57421875" style="0" customWidth="1"/>
    <col min="5" max="5" width="20.00390625" style="0" customWidth="1"/>
    <col min="6" max="6" width="11.140625" style="0" bestFit="1" customWidth="1"/>
  </cols>
  <sheetData>
    <row r="1" ht="15">
      <c r="C1" s="3"/>
    </row>
    <row r="2" spans="1:3" ht="18.75">
      <c r="A2" s="2" t="s">
        <v>0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6"/>
    </row>
    <row r="5" spans="1:3" ht="15">
      <c r="A5" s="5" t="s">
        <v>29</v>
      </c>
      <c r="B5" s="5" t="s">
        <v>30</v>
      </c>
      <c r="C5" s="6">
        <v>0</v>
      </c>
    </row>
    <row r="6" spans="1:3" ht="15">
      <c r="A6" s="5" t="s">
        <v>31</v>
      </c>
      <c r="B6" s="5" t="s">
        <v>36</v>
      </c>
      <c r="C6" s="6">
        <v>0</v>
      </c>
    </row>
    <row r="7" spans="1:3" ht="15">
      <c r="A7" s="5" t="s">
        <v>32</v>
      </c>
      <c r="B7" s="5" t="s">
        <v>36</v>
      </c>
      <c r="C7" s="7" t="s">
        <v>44</v>
      </c>
    </row>
    <row r="8" spans="1:3" ht="15">
      <c r="A8" s="5" t="s">
        <v>33</v>
      </c>
      <c r="B8" s="5" t="s">
        <v>36</v>
      </c>
      <c r="C8" s="6">
        <v>0</v>
      </c>
    </row>
    <row r="9" spans="1:3" ht="15">
      <c r="A9" s="5" t="s">
        <v>34</v>
      </c>
      <c r="B9" s="5" t="s">
        <v>30</v>
      </c>
      <c r="C9" s="8">
        <v>10475</v>
      </c>
    </row>
    <row r="10" spans="1:3" ht="15">
      <c r="A10" s="5" t="s">
        <v>35</v>
      </c>
      <c r="B10" s="5" t="s">
        <v>30</v>
      </c>
      <c r="C10" s="8">
        <v>34408</v>
      </c>
    </row>
    <row r="11" ht="15">
      <c r="C11" s="3"/>
    </row>
    <row r="12" spans="1:3" ht="15.75">
      <c r="A12" s="4" t="s">
        <v>27</v>
      </c>
      <c r="B12" s="5"/>
      <c r="C12" s="6"/>
    </row>
    <row r="13" spans="1:3" ht="15">
      <c r="A13" s="5" t="s">
        <v>37</v>
      </c>
      <c r="B13" s="5" t="s">
        <v>30</v>
      </c>
      <c r="C13" s="29" t="s">
        <v>45</v>
      </c>
    </row>
    <row r="14" spans="1:5" ht="15">
      <c r="A14" s="5" t="s">
        <v>38</v>
      </c>
      <c r="B14" s="5" t="s">
        <v>30</v>
      </c>
      <c r="C14" s="29" t="s">
        <v>46</v>
      </c>
      <c r="E14" s="28"/>
    </row>
    <row r="15" spans="1:3" ht="15">
      <c r="A15" s="5" t="s">
        <v>39</v>
      </c>
      <c r="B15" s="5" t="s">
        <v>36</v>
      </c>
      <c r="C15" s="7" t="s">
        <v>47</v>
      </c>
    </row>
    <row r="16" spans="1:3" ht="15">
      <c r="A16" s="5" t="s">
        <v>40</v>
      </c>
      <c r="B16" s="5" t="s">
        <v>36</v>
      </c>
      <c r="C16" s="7" t="s">
        <v>48</v>
      </c>
    </row>
    <row r="17" spans="1:3" ht="15">
      <c r="A17" s="5" t="s">
        <v>41</v>
      </c>
      <c r="B17" s="5" t="s">
        <v>36</v>
      </c>
      <c r="C17" s="6">
        <v>0</v>
      </c>
    </row>
    <row r="18" spans="1:3" ht="15">
      <c r="A18" s="5" t="s">
        <v>42</v>
      </c>
      <c r="B18" s="5" t="s">
        <v>30</v>
      </c>
      <c r="C18" s="6" t="s">
        <v>50</v>
      </c>
    </row>
    <row r="19" ht="15">
      <c r="C19" s="3"/>
    </row>
    <row r="20" spans="1:3" ht="15">
      <c r="A20" s="3" t="s">
        <v>96</v>
      </c>
      <c r="B20">
        <v>4.2329</v>
      </c>
      <c r="C20" s="3"/>
    </row>
    <row r="21" spans="2:5" ht="15">
      <c r="B21" s="34" t="s">
        <v>97</v>
      </c>
      <c r="C21" s="37" t="s">
        <v>98</v>
      </c>
      <c r="D21" s="62"/>
      <c r="E21" s="62"/>
    </row>
    <row r="22" spans="1:5" ht="18.75">
      <c r="A22" s="71" t="s">
        <v>49</v>
      </c>
      <c r="B22" s="72">
        <f>'[1]UAT1.1_Tg.Ms.'!$D$190*1000</f>
        <v>23190782.246339448</v>
      </c>
      <c r="C22" s="72">
        <f>B22*B20</f>
        <v>98164262.17053024</v>
      </c>
      <c r="D22" s="55"/>
      <c r="E22" s="55"/>
    </row>
    <row r="23" spans="1:5" ht="15.75">
      <c r="A23" s="34" t="s">
        <v>95</v>
      </c>
      <c r="B23" s="35">
        <f>'[1]UAT1.1_Tg.Ms.'!$D$186*1000</f>
        <v>15416530.532728309</v>
      </c>
      <c r="C23" s="36">
        <f>B23*B20</f>
        <v>65256632.09198566</v>
      </c>
      <c r="D23" s="55"/>
      <c r="E23" s="55"/>
    </row>
    <row r="24" spans="1:5" ht="18.75">
      <c r="A24" s="71" t="s">
        <v>107</v>
      </c>
      <c r="B24" s="73">
        <f>B47/B37*B22</f>
        <v>28733342.258293085</v>
      </c>
      <c r="C24" s="85">
        <f>B24*B20</f>
        <v>121625364.4451288</v>
      </c>
      <c r="D24" s="55"/>
      <c r="E24" s="55"/>
    </row>
    <row r="25" spans="1:5" ht="15.75">
      <c r="A25" s="34"/>
      <c r="B25" s="35"/>
      <c r="C25" s="36"/>
      <c r="D25" s="55"/>
      <c r="E25" s="55"/>
    </row>
    <row r="26" spans="1:5" ht="15.75">
      <c r="A26" s="34"/>
      <c r="B26" s="35"/>
      <c r="C26" s="36"/>
      <c r="D26" s="55"/>
      <c r="E26" s="55"/>
    </row>
    <row r="27" spans="1:5" ht="15.75">
      <c r="A27" s="34" t="s">
        <v>94</v>
      </c>
      <c r="B27" s="35"/>
      <c r="C27" s="36"/>
      <c r="D27" s="55"/>
      <c r="E27" s="55"/>
    </row>
    <row r="28" spans="1:5" ht="15.75">
      <c r="A28" s="34" t="s">
        <v>120</v>
      </c>
      <c r="B28" s="35">
        <f>10.32%*B22</f>
        <v>2393288.727822231</v>
      </c>
      <c r="C28" s="36">
        <f>B28*B20</f>
        <v>10130551.855998721</v>
      </c>
      <c r="D28" s="55"/>
      <c r="E28" s="55"/>
    </row>
    <row r="29" spans="1:5" ht="15.75">
      <c r="A29" s="34" t="s">
        <v>89</v>
      </c>
      <c r="B29" s="67">
        <f>89.68%*B22</f>
        <v>20797493.51851722</v>
      </c>
      <c r="C29" s="70">
        <f>B29*B20</f>
        <v>88033710.31453153</v>
      </c>
      <c r="D29" s="55"/>
      <c r="E29" s="55"/>
    </row>
    <row r="30" spans="1:5" ht="15.75">
      <c r="A30" s="34" t="s">
        <v>92</v>
      </c>
      <c r="B30" s="67">
        <f>85%*89.68%*B22</f>
        <v>17677869.490739636</v>
      </c>
      <c r="C30" s="70">
        <f>B30*B20</f>
        <v>74828653.7673518</v>
      </c>
      <c r="D30" s="55"/>
      <c r="E30" s="55"/>
    </row>
    <row r="31" spans="1:5" ht="15.75">
      <c r="A31" s="34" t="s">
        <v>91</v>
      </c>
      <c r="B31" s="67">
        <f>13%*89.68%*B22</f>
        <v>2703674.157407238</v>
      </c>
      <c r="C31" s="70">
        <f>B31*B20</f>
        <v>11444382.340889098</v>
      </c>
      <c r="D31" s="55"/>
      <c r="E31" s="55"/>
    </row>
    <row r="32" spans="1:5" ht="18.75">
      <c r="A32" s="75" t="s">
        <v>90</v>
      </c>
      <c r="B32" s="76">
        <f>2%*89.68%*B22</f>
        <v>415949.8703703444</v>
      </c>
      <c r="C32" s="76">
        <f>B32*B20</f>
        <v>1760674.2062906306</v>
      </c>
      <c r="D32" s="55"/>
      <c r="E32" s="55"/>
    </row>
    <row r="33" spans="1:5" s="42" customFormat="1" ht="18.75">
      <c r="A33" s="63"/>
      <c r="B33" s="64"/>
      <c r="C33" s="65"/>
      <c r="D33" s="55"/>
      <c r="E33" s="55"/>
    </row>
    <row r="34" spans="1:5" s="42" customFormat="1" ht="18.75">
      <c r="A34" s="45" t="s">
        <v>113</v>
      </c>
      <c r="B34" s="64"/>
      <c r="C34" s="65"/>
      <c r="D34" s="55"/>
      <c r="E34" s="55"/>
    </row>
    <row r="35" spans="3:5" ht="15">
      <c r="C35" s="33"/>
      <c r="D35" s="45"/>
      <c r="E35" s="45"/>
    </row>
    <row r="36" spans="2:5" ht="15">
      <c r="B36" s="38" t="s">
        <v>97</v>
      </c>
      <c r="C36" s="37" t="s">
        <v>98</v>
      </c>
      <c r="D36" s="62"/>
      <c r="E36" s="62"/>
    </row>
    <row r="37" spans="1:5" ht="18.75">
      <c r="A37" s="40" t="s">
        <v>100</v>
      </c>
      <c r="B37" s="43">
        <v>110875965</v>
      </c>
      <c r="C37" s="43">
        <f>B37*B20</f>
        <v>469326872.2485</v>
      </c>
      <c r="D37" s="55"/>
      <c r="E37" s="55"/>
    </row>
    <row r="38" spans="1:5" ht="15">
      <c r="A38" s="34" t="s">
        <v>99</v>
      </c>
      <c r="B38" s="36">
        <v>73653781</v>
      </c>
      <c r="C38" s="39">
        <f>B38*B20</f>
        <v>311769089.5949</v>
      </c>
      <c r="D38" s="55"/>
      <c r="E38" s="55"/>
    </row>
    <row r="39" spans="1:5" ht="15">
      <c r="A39" s="5"/>
      <c r="B39" s="5"/>
      <c r="C39" s="39"/>
      <c r="D39" s="55"/>
      <c r="E39" s="55"/>
    </row>
    <row r="40" spans="1:5" ht="15">
      <c r="A40" s="34" t="s">
        <v>43</v>
      </c>
      <c r="B40" s="34"/>
      <c r="C40" s="36"/>
      <c r="D40" s="55"/>
      <c r="E40" s="55"/>
    </row>
    <row r="41" spans="1:5" ht="15">
      <c r="A41" s="34" t="s">
        <v>126</v>
      </c>
      <c r="B41" s="36">
        <f>10.32%*B37</f>
        <v>11442399.588</v>
      </c>
      <c r="C41" s="39">
        <f>B41*B20</f>
        <v>48434533.21604519</v>
      </c>
      <c r="D41" s="55"/>
      <c r="E41" s="55"/>
    </row>
    <row r="42" spans="1:5" ht="15">
      <c r="A42" s="34"/>
      <c r="B42" s="36"/>
      <c r="C42" s="39"/>
      <c r="D42" s="55"/>
      <c r="E42" s="55"/>
    </row>
    <row r="43" spans="1:5" ht="15">
      <c r="A43" s="34" t="s">
        <v>89</v>
      </c>
      <c r="B43" s="36">
        <f>89.68%*B37</f>
        <v>99433565.412</v>
      </c>
      <c r="C43" s="39">
        <f>B43*B20</f>
        <v>420892339.0324548</v>
      </c>
      <c r="D43" s="55"/>
      <c r="E43" s="55"/>
    </row>
    <row r="44" spans="1:5" ht="15">
      <c r="A44" s="34" t="s">
        <v>92</v>
      </c>
      <c r="B44" s="36">
        <f>85%*89.68%*B37</f>
        <v>84518530.60020001</v>
      </c>
      <c r="C44" s="39">
        <f>B44*B20</f>
        <v>357758488.1775866</v>
      </c>
      <c r="D44" s="55"/>
      <c r="E44" s="55"/>
    </row>
    <row r="45" spans="1:5" ht="15">
      <c r="A45" s="34" t="s">
        <v>91</v>
      </c>
      <c r="B45" s="36">
        <f>13%*89.68%*B37</f>
        <v>12926363.503560001</v>
      </c>
      <c r="C45" s="39">
        <f>B45*B20</f>
        <v>54716004.07421913</v>
      </c>
      <c r="D45" s="55"/>
      <c r="E45" s="55"/>
    </row>
    <row r="46" spans="1:5" ht="15">
      <c r="A46" s="34" t="s">
        <v>90</v>
      </c>
      <c r="B46" s="36">
        <f>2%*89.68%*B37</f>
        <v>1988671.3082400002</v>
      </c>
      <c r="C46" s="39">
        <f>B46*B20</f>
        <v>8417846.780649096</v>
      </c>
      <c r="D46" s="55"/>
      <c r="E46" s="55"/>
    </row>
    <row r="47" spans="1:3" ht="18.75">
      <c r="A47" s="40" t="s">
        <v>106</v>
      </c>
      <c r="B47" s="41">
        <v>137375144</v>
      </c>
      <c r="C47" s="41">
        <f>B47*B20</f>
        <v>581495247.0376</v>
      </c>
    </row>
  </sheetData>
  <sheetProtection/>
  <printOptions/>
  <pageMargins left="0.7" right="0.7" top="0.5" bottom="0.5" header="0.3" footer="0.3"/>
  <pageSetup horizontalDpi="600" verticalDpi="600" orientation="landscape" paperSize="9" scale="75" r:id="rId1"/>
  <headerFooter alignWithMargins="0">
    <oddHeader>&amp;LIndicatori tehnico economici si cofinantarea proiectului&amp;Canexa : 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Layout" zoomScaleNormal="90" workbookViewId="0" topLeftCell="A16">
      <selection activeCell="A38" sqref="A38"/>
    </sheetView>
  </sheetViews>
  <sheetFormatPr defaultColWidth="9.140625" defaultRowHeight="15"/>
  <cols>
    <col min="1" max="1" width="118.140625" style="0" customWidth="1"/>
    <col min="2" max="2" width="16.00390625" style="0" customWidth="1"/>
    <col min="3" max="3" width="19.140625" style="0" customWidth="1"/>
    <col min="4" max="4" width="22.00390625" style="0" customWidth="1"/>
    <col min="5" max="5" width="20.140625" style="0" customWidth="1"/>
  </cols>
  <sheetData>
    <row r="1" ht="15">
      <c r="C1" s="3"/>
    </row>
    <row r="2" spans="1:3" ht="18.75">
      <c r="A2" s="2" t="s">
        <v>1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9"/>
    </row>
    <row r="5" spans="1:3" ht="15">
      <c r="A5" s="5" t="s">
        <v>29</v>
      </c>
      <c r="B5" s="5" t="s">
        <v>30</v>
      </c>
      <c r="C5" s="24">
        <v>0</v>
      </c>
    </row>
    <row r="6" spans="1:3" ht="15">
      <c r="A6" s="5" t="s">
        <v>31</v>
      </c>
      <c r="B6" s="5" t="s">
        <v>36</v>
      </c>
      <c r="C6" s="25" t="s">
        <v>54</v>
      </c>
    </row>
    <row r="7" spans="1:3" ht="15">
      <c r="A7" s="5" t="s">
        <v>32</v>
      </c>
      <c r="B7" s="5" t="s">
        <v>36</v>
      </c>
      <c r="C7" s="25" t="s">
        <v>54</v>
      </c>
    </row>
    <row r="8" spans="1:3" ht="15">
      <c r="A8" s="5" t="s">
        <v>33</v>
      </c>
      <c r="B8" s="5" t="s">
        <v>36</v>
      </c>
      <c r="C8" s="24">
        <v>0</v>
      </c>
    </row>
    <row r="9" spans="1:3" ht="15">
      <c r="A9" s="5" t="s">
        <v>34</v>
      </c>
      <c r="B9" s="5" t="s">
        <v>30</v>
      </c>
      <c r="C9" s="26">
        <v>0</v>
      </c>
    </row>
    <row r="10" spans="1:3" ht="15">
      <c r="A10" s="5" t="s">
        <v>35</v>
      </c>
      <c r="B10" s="5" t="s">
        <v>30</v>
      </c>
      <c r="C10" s="26">
        <v>0</v>
      </c>
    </row>
    <row r="11" ht="15">
      <c r="C11" s="27"/>
    </row>
    <row r="12" spans="1:3" ht="15.75">
      <c r="A12" s="4" t="s">
        <v>27</v>
      </c>
      <c r="B12" s="5"/>
      <c r="C12" s="24"/>
    </row>
    <row r="13" spans="1:3" ht="15">
      <c r="A13" s="5" t="s">
        <v>37</v>
      </c>
      <c r="B13" s="5" t="s">
        <v>30</v>
      </c>
      <c r="C13" s="26">
        <v>16094</v>
      </c>
    </row>
    <row r="14" spans="1:3" ht="15">
      <c r="A14" s="5" t="s">
        <v>38</v>
      </c>
      <c r="B14" s="5" t="s">
        <v>30</v>
      </c>
      <c r="C14" s="24">
        <v>0</v>
      </c>
    </row>
    <row r="15" spans="1:3" ht="15">
      <c r="A15" s="5" t="s">
        <v>39</v>
      </c>
      <c r="B15" s="5" t="s">
        <v>36</v>
      </c>
      <c r="C15" s="25" t="s">
        <v>53</v>
      </c>
    </row>
    <row r="16" spans="1:3" ht="15">
      <c r="A16" s="5" t="s">
        <v>40</v>
      </c>
      <c r="B16" s="5" t="s">
        <v>36</v>
      </c>
      <c r="C16" s="25" t="s">
        <v>48</v>
      </c>
    </row>
    <row r="17" spans="1:3" ht="15">
      <c r="A17" s="5" t="s">
        <v>41</v>
      </c>
      <c r="B17" s="5" t="s">
        <v>36</v>
      </c>
      <c r="C17" s="24">
        <v>0</v>
      </c>
    </row>
    <row r="18" spans="1:3" ht="15">
      <c r="A18" s="5" t="s">
        <v>42</v>
      </c>
      <c r="B18" s="5" t="s">
        <v>30</v>
      </c>
      <c r="C18" s="24" t="s">
        <v>56</v>
      </c>
    </row>
    <row r="19" ht="15">
      <c r="C19" s="3"/>
    </row>
    <row r="20" spans="1:3" ht="15">
      <c r="A20" s="3" t="s">
        <v>96</v>
      </c>
      <c r="B20">
        <v>4.2329</v>
      </c>
      <c r="C20" s="3"/>
    </row>
    <row r="21" spans="2:5" ht="15">
      <c r="B21" s="34" t="s">
        <v>97</v>
      </c>
      <c r="C21" s="60" t="s">
        <v>98</v>
      </c>
      <c r="D21" s="62"/>
      <c r="E21" s="62"/>
    </row>
    <row r="22" spans="1:5" ht="18.75">
      <c r="A22" s="71" t="s">
        <v>57</v>
      </c>
      <c r="B22" s="83">
        <v>10700514</v>
      </c>
      <c r="C22" s="74">
        <f>B22*B20</f>
        <v>45294205.710599996</v>
      </c>
      <c r="D22" s="44"/>
      <c r="E22" s="44"/>
    </row>
    <row r="23" spans="1:5" ht="15.75">
      <c r="A23" s="34" t="s">
        <v>95</v>
      </c>
      <c r="B23" s="50">
        <v>6478428</v>
      </c>
      <c r="C23" s="61">
        <f>B23*B20</f>
        <v>27422537.8812</v>
      </c>
      <c r="D23" s="44"/>
      <c r="E23" s="44"/>
    </row>
    <row r="24" spans="1:5" ht="18.75">
      <c r="A24" s="71" t="s">
        <v>108</v>
      </c>
      <c r="B24" s="83">
        <f>B44/B34*B22</f>
        <v>13257919.799155895</v>
      </c>
      <c r="C24" s="74">
        <f>B24*B20</f>
        <v>56119448.71784698</v>
      </c>
      <c r="D24" s="44"/>
      <c r="E24" s="44"/>
    </row>
    <row r="25" spans="1:5" ht="15">
      <c r="A25" s="34" t="s">
        <v>94</v>
      </c>
      <c r="B25" s="34"/>
      <c r="C25" s="61"/>
      <c r="D25" s="44"/>
      <c r="E25" s="44"/>
    </row>
    <row r="26" spans="1:5" ht="15">
      <c r="A26" s="34" t="s">
        <v>121</v>
      </c>
      <c r="B26" s="39">
        <f>10.32%*B22</f>
        <v>1104293.0448</v>
      </c>
      <c r="C26" s="61">
        <f>B26*B20</f>
        <v>4674362.02933392</v>
      </c>
      <c r="D26" s="44"/>
      <c r="E26" s="44"/>
    </row>
    <row r="27" spans="1:5" ht="15">
      <c r="A27" s="34" t="s">
        <v>89</v>
      </c>
      <c r="B27" s="69">
        <v>9596221</v>
      </c>
      <c r="C27" s="68">
        <f>B27*B20</f>
        <v>40619843.8709</v>
      </c>
      <c r="D27" s="44"/>
      <c r="E27" s="44"/>
    </row>
    <row r="28" spans="1:5" ht="15">
      <c r="A28" s="34" t="s">
        <v>92</v>
      </c>
      <c r="B28" s="69">
        <f>85%*B27</f>
        <v>8156787.85</v>
      </c>
      <c r="C28" s="68">
        <f>B28*B20</f>
        <v>34526867.290264994</v>
      </c>
      <c r="D28" s="44"/>
      <c r="E28" s="44"/>
    </row>
    <row r="29" spans="1:5" ht="15">
      <c r="A29" s="34" t="s">
        <v>91</v>
      </c>
      <c r="B29" s="69">
        <f>13%*B27</f>
        <v>1247508.73</v>
      </c>
      <c r="C29" s="68">
        <f>B29*B20</f>
        <v>5280579.703217</v>
      </c>
      <c r="D29" s="44"/>
      <c r="E29" s="44"/>
    </row>
    <row r="30" spans="1:5" ht="18.75">
      <c r="A30" s="75" t="s">
        <v>90</v>
      </c>
      <c r="B30" s="77">
        <f>2%*B27</f>
        <v>191924.42</v>
      </c>
      <c r="C30" s="78">
        <f>B30*B20</f>
        <v>812396.877418</v>
      </c>
      <c r="D30" s="44"/>
      <c r="E30" s="44"/>
    </row>
    <row r="31" spans="1:5" ht="15">
      <c r="A31" s="45"/>
      <c r="B31" s="45"/>
      <c r="C31" s="45"/>
      <c r="D31" s="44"/>
      <c r="E31" s="44"/>
    </row>
    <row r="32" spans="1:5" s="42" customFormat="1" ht="18.75">
      <c r="A32" s="45" t="s">
        <v>113</v>
      </c>
      <c r="B32" s="64"/>
      <c r="C32" s="65"/>
      <c r="D32" s="55"/>
      <c r="E32" s="55"/>
    </row>
    <row r="33" spans="2:5" ht="15">
      <c r="B33" s="34" t="s">
        <v>97</v>
      </c>
      <c r="C33" s="60" t="s">
        <v>98</v>
      </c>
      <c r="D33" s="62"/>
      <c r="E33" s="62"/>
    </row>
    <row r="34" spans="1:5" ht="18.75">
      <c r="A34" s="47" t="s">
        <v>100</v>
      </c>
      <c r="B34" s="51">
        <v>110875965</v>
      </c>
      <c r="C34" s="51">
        <v>469326872.2485</v>
      </c>
      <c r="D34" s="55"/>
      <c r="E34" s="55"/>
    </row>
    <row r="35" spans="1:5" ht="15">
      <c r="A35" s="48" t="s">
        <v>99</v>
      </c>
      <c r="B35" s="39">
        <v>73653781</v>
      </c>
      <c r="C35" s="61">
        <v>311769089.5949</v>
      </c>
      <c r="D35" s="55"/>
      <c r="E35" s="55"/>
    </row>
    <row r="36" spans="1:5" ht="15">
      <c r="A36" s="49"/>
      <c r="B36" s="39"/>
      <c r="C36" s="61"/>
      <c r="D36" s="55"/>
      <c r="E36" s="55"/>
    </row>
    <row r="37" spans="1:5" ht="15">
      <c r="A37" s="48" t="s">
        <v>43</v>
      </c>
      <c r="B37" s="39"/>
      <c r="C37" s="61"/>
      <c r="D37" s="55"/>
      <c r="E37" s="55"/>
    </row>
    <row r="38" spans="1:5" ht="15">
      <c r="A38" s="34" t="s">
        <v>126</v>
      </c>
      <c r="B38" s="39">
        <v>11442399.588</v>
      </c>
      <c r="C38" s="61">
        <v>48434533.21604519</v>
      </c>
      <c r="D38" s="55"/>
      <c r="E38" s="55"/>
    </row>
    <row r="39" spans="1:5" ht="15">
      <c r="A39" s="48"/>
      <c r="B39" s="39"/>
      <c r="C39" s="61"/>
      <c r="D39" s="55"/>
      <c r="E39" s="55"/>
    </row>
    <row r="40" spans="1:5" ht="15">
      <c r="A40" s="48" t="s">
        <v>89</v>
      </c>
      <c r="B40" s="39">
        <v>99433565.412</v>
      </c>
      <c r="C40" s="61">
        <v>420892339.0324548</v>
      </c>
      <c r="D40" s="55"/>
      <c r="E40" s="55"/>
    </row>
    <row r="41" spans="1:5" ht="15">
      <c r="A41" s="48" t="s">
        <v>92</v>
      </c>
      <c r="B41" s="39">
        <v>84518530.60020001</v>
      </c>
      <c r="C41" s="61">
        <v>357758488.1775866</v>
      </c>
      <c r="D41" s="55"/>
      <c r="E41" s="55"/>
    </row>
    <row r="42" spans="1:5" ht="15">
      <c r="A42" s="48" t="s">
        <v>91</v>
      </c>
      <c r="B42" s="39">
        <v>12926363.503560001</v>
      </c>
      <c r="C42" s="61">
        <v>54716004.07421913</v>
      </c>
      <c r="D42" s="55"/>
      <c r="E42" s="55"/>
    </row>
    <row r="43" spans="1:5" ht="15">
      <c r="A43" s="48" t="s">
        <v>90</v>
      </c>
      <c r="B43" s="39">
        <v>1988671.3082400002</v>
      </c>
      <c r="C43" s="61">
        <v>8417846.780649096</v>
      </c>
      <c r="D43" s="55"/>
      <c r="E43" s="55"/>
    </row>
    <row r="44" spans="1:3" ht="18.75">
      <c r="A44" s="47" t="s">
        <v>106</v>
      </c>
      <c r="B44" s="51">
        <v>137375144</v>
      </c>
      <c r="C44" s="51">
        <v>581495247.0376</v>
      </c>
    </row>
    <row r="45" spans="1:3" ht="15">
      <c r="A45" s="44"/>
      <c r="C45" s="3"/>
    </row>
    <row r="46" ht="15">
      <c r="C46" s="3"/>
    </row>
  </sheetData>
  <sheetProtection/>
  <printOptions/>
  <pageMargins left="0.7" right="0.7" top="0.75" bottom="0.75" header="0.3" footer="0.3"/>
  <pageSetup horizontalDpi="600" verticalDpi="600" orientation="portrait" paperSize="9" scale="57" r:id="rId1"/>
  <headerFooter alignWithMargins="0">
    <oddHeader>&amp;LIndicatori tehnico economici si cofinantarea proiectului&amp;Canexa : 2&amp;Ranexa : 2</oddHeader>
    <oddFooter>&amp;C&amp;P/&amp;N&amp;R&amp;P/&amp;N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="90" zoomScaleNormal="90" workbookViewId="0" topLeftCell="A1">
      <selection activeCell="A38" sqref="A38"/>
    </sheetView>
  </sheetViews>
  <sheetFormatPr defaultColWidth="9.140625" defaultRowHeight="15"/>
  <cols>
    <col min="1" max="1" width="84.28125" style="0" customWidth="1"/>
    <col min="2" max="2" width="19.7109375" style="0" customWidth="1"/>
    <col min="3" max="3" width="19.140625" style="0" customWidth="1"/>
    <col min="5" max="5" width="14.28125" style="0" customWidth="1"/>
  </cols>
  <sheetData>
    <row r="1" ht="15">
      <c r="C1" s="3"/>
    </row>
    <row r="2" spans="1:3" ht="18.75">
      <c r="A2" s="2" t="s">
        <v>2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24"/>
    </row>
    <row r="5" spans="1:3" ht="15">
      <c r="A5" s="5" t="s">
        <v>29</v>
      </c>
      <c r="B5" s="5" t="s">
        <v>30</v>
      </c>
      <c r="C5" s="24" t="s">
        <v>52</v>
      </c>
    </row>
    <row r="6" spans="1:3" ht="15">
      <c r="A6" s="5" t="s">
        <v>31</v>
      </c>
      <c r="B6" s="5" t="s">
        <v>36</v>
      </c>
      <c r="C6" s="25" t="s">
        <v>48</v>
      </c>
    </row>
    <row r="7" spans="1:3" ht="15">
      <c r="A7" s="5" t="s">
        <v>32</v>
      </c>
      <c r="B7" s="5" t="s">
        <v>36</v>
      </c>
      <c r="C7" s="25" t="s">
        <v>53</v>
      </c>
    </row>
    <row r="8" spans="1:3" ht="15">
      <c r="A8" s="5" t="s">
        <v>33</v>
      </c>
      <c r="B8" s="5" t="s">
        <v>36</v>
      </c>
      <c r="C8" s="24">
        <v>0</v>
      </c>
    </row>
    <row r="9" spans="1:3" ht="15">
      <c r="A9" s="5" t="s">
        <v>34</v>
      </c>
      <c r="B9" s="5" t="s">
        <v>30</v>
      </c>
      <c r="C9" s="26">
        <v>5168</v>
      </c>
    </row>
    <row r="10" spans="1:3" ht="15">
      <c r="A10" s="5" t="s">
        <v>35</v>
      </c>
      <c r="B10" s="5" t="s">
        <v>30</v>
      </c>
      <c r="C10" s="26">
        <v>0</v>
      </c>
    </row>
    <row r="11" ht="15">
      <c r="C11" s="27"/>
    </row>
    <row r="12" spans="1:3" ht="15.75">
      <c r="A12" s="4" t="s">
        <v>27</v>
      </c>
      <c r="B12" s="5"/>
      <c r="C12" s="24"/>
    </row>
    <row r="13" spans="1:3" ht="15">
      <c r="A13" s="5" t="s">
        <v>37</v>
      </c>
      <c r="B13" s="5" t="s">
        <v>30</v>
      </c>
      <c r="C13" s="26">
        <v>9134</v>
      </c>
    </row>
    <row r="14" spans="1:3" ht="15">
      <c r="A14" s="5" t="s">
        <v>38</v>
      </c>
      <c r="B14" s="5" t="s">
        <v>30</v>
      </c>
      <c r="C14" s="24">
        <v>0</v>
      </c>
    </row>
    <row r="15" spans="1:3" ht="15">
      <c r="A15" s="5" t="s">
        <v>39</v>
      </c>
      <c r="B15" s="5" t="s">
        <v>36</v>
      </c>
      <c r="C15" s="25" t="s">
        <v>53</v>
      </c>
    </row>
    <row r="16" spans="1:3" ht="15">
      <c r="A16" s="5" t="s">
        <v>40</v>
      </c>
      <c r="B16" s="5" t="s">
        <v>36</v>
      </c>
      <c r="C16" s="25" t="s">
        <v>54</v>
      </c>
    </row>
    <row r="17" spans="1:3" ht="15">
      <c r="A17" s="5" t="s">
        <v>41</v>
      </c>
      <c r="B17" s="5" t="s">
        <v>36</v>
      </c>
      <c r="C17" s="24">
        <v>0</v>
      </c>
    </row>
    <row r="18" spans="1:3" ht="15">
      <c r="A18" s="5" t="s">
        <v>42</v>
      </c>
      <c r="B18" s="5" t="s">
        <v>30</v>
      </c>
      <c r="C18" s="24" t="s">
        <v>55</v>
      </c>
    </row>
    <row r="19" ht="15">
      <c r="C19" s="3"/>
    </row>
    <row r="20" spans="2:3" ht="15">
      <c r="B20" s="3" t="s">
        <v>101</v>
      </c>
      <c r="C20" s="3">
        <v>4.2329</v>
      </c>
    </row>
    <row r="21" spans="2:3" ht="15">
      <c r="B21" s="39" t="s">
        <v>97</v>
      </c>
      <c r="C21" s="37" t="s">
        <v>98</v>
      </c>
    </row>
    <row r="22" spans="1:3" ht="18.75">
      <c r="A22" s="84" t="s">
        <v>51</v>
      </c>
      <c r="B22" s="72">
        <v>10816914</v>
      </c>
      <c r="C22" s="72">
        <f>B22*C20</f>
        <v>45786915.2706</v>
      </c>
    </row>
    <row r="23" spans="1:3" ht="15">
      <c r="A23" s="48" t="s">
        <v>95</v>
      </c>
      <c r="B23" s="39">
        <v>6930169</v>
      </c>
      <c r="C23" s="36">
        <f>B23*C20</f>
        <v>29334712.360099997</v>
      </c>
    </row>
    <row r="24" spans="1:3" ht="18.75">
      <c r="A24" s="84" t="s">
        <v>109</v>
      </c>
      <c r="B24" s="72">
        <f>B44/B34*B22</f>
        <v>13402139.213720629</v>
      </c>
      <c r="C24" s="72">
        <f>B24*C20</f>
        <v>56729915.07775805</v>
      </c>
    </row>
    <row r="25" spans="1:3" ht="15">
      <c r="A25" s="48" t="s">
        <v>94</v>
      </c>
      <c r="B25" s="69"/>
      <c r="C25" s="70"/>
    </row>
    <row r="26" spans="1:3" ht="15">
      <c r="A26" s="48" t="s">
        <v>122</v>
      </c>
      <c r="B26" s="69">
        <f>10.32%*B22</f>
        <v>1116305.5248</v>
      </c>
      <c r="C26" s="70">
        <f>B26*C20</f>
        <v>4725209.65592592</v>
      </c>
    </row>
    <row r="27" spans="1:3" ht="15">
      <c r="A27" s="48" t="s">
        <v>89</v>
      </c>
      <c r="B27" s="69">
        <f>89.68%*B22</f>
        <v>9700608.475200001</v>
      </c>
      <c r="C27" s="70">
        <f>B27*C20</f>
        <v>41061705.614674084</v>
      </c>
    </row>
    <row r="28" spans="1:3" ht="15">
      <c r="A28" s="48" t="s">
        <v>92</v>
      </c>
      <c r="B28" s="69">
        <f>85%*B27</f>
        <v>8245517.203920001</v>
      </c>
      <c r="C28" s="70">
        <f>B28*C20</f>
        <v>34902449.77247297</v>
      </c>
    </row>
    <row r="29" spans="1:3" ht="15">
      <c r="A29" s="48" t="s">
        <v>91</v>
      </c>
      <c r="B29" s="69">
        <f>13%*B27</f>
        <v>1261079.101776</v>
      </c>
      <c r="C29" s="70">
        <f>B29*C20</f>
        <v>5338021.729907631</v>
      </c>
    </row>
    <row r="30" spans="1:3" ht="15">
      <c r="A30" s="79" t="s">
        <v>90</v>
      </c>
      <c r="B30" s="80">
        <f>2%*B27</f>
        <v>194012.16950400002</v>
      </c>
      <c r="C30" s="80">
        <f>B30*C20</f>
        <v>821234.1122934817</v>
      </c>
    </row>
    <row r="31" spans="1:5" ht="15">
      <c r="A31" s="45"/>
      <c r="B31" s="45"/>
      <c r="C31" s="45"/>
      <c r="D31" s="44"/>
      <c r="E31" s="44"/>
    </row>
    <row r="32" spans="1:5" s="42" customFormat="1" ht="18.75">
      <c r="A32" s="45" t="s">
        <v>113</v>
      </c>
      <c r="B32" s="64"/>
      <c r="C32" s="65"/>
      <c r="D32" s="55"/>
      <c r="E32" s="55"/>
    </row>
    <row r="33" spans="2:5" ht="15">
      <c r="B33" s="34" t="s">
        <v>97</v>
      </c>
      <c r="C33" s="60" t="s">
        <v>98</v>
      </c>
      <c r="D33" s="62"/>
      <c r="E33" s="62"/>
    </row>
    <row r="34" spans="1:5" ht="18.75">
      <c r="A34" s="47" t="s">
        <v>100</v>
      </c>
      <c r="B34" s="51">
        <v>110875965</v>
      </c>
      <c r="C34" s="51">
        <v>469326872.2485</v>
      </c>
      <c r="D34" s="55"/>
      <c r="E34" s="55"/>
    </row>
    <row r="35" spans="1:5" ht="15">
      <c r="A35" s="48" t="s">
        <v>99</v>
      </c>
      <c r="B35" s="39">
        <v>73653781</v>
      </c>
      <c r="C35" s="61">
        <v>311769089.5949</v>
      </c>
      <c r="D35" s="55"/>
      <c r="E35" s="55"/>
    </row>
    <row r="36" spans="1:3" ht="15">
      <c r="A36" s="5"/>
      <c r="B36" s="39"/>
      <c r="C36" s="36"/>
    </row>
    <row r="37" spans="1:3" ht="15">
      <c r="A37" s="34" t="s">
        <v>43</v>
      </c>
      <c r="B37" s="39"/>
      <c r="C37" s="36"/>
    </row>
    <row r="38" spans="1:3" ht="15">
      <c r="A38" s="34" t="s">
        <v>126</v>
      </c>
      <c r="B38" s="39">
        <v>11442399.588</v>
      </c>
      <c r="C38" s="36">
        <v>48434533.21604519</v>
      </c>
    </row>
    <row r="39" spans="1:3" ht="15">
      <c r="A39" s="34"/>
      <c r="B39" s="39"/>
      <c r="C39" s="36"/>
    </row>
    <row r="40" spans="1:3" ht="15">
      <c r="A40" s="34" t="s">
        <v>89</v>
      </c>
      <c r="B40" s="39">
        <v>99433565.412</v>
      </c>
      <c r="C40" s="36">
        <v>420892339.0324548</v>
      </c>
    </row>
    <row r="41" spans="1:3" ht="15">
      <c r="A41" s="34" t="s">
        <v>92</v>
      </c>
      <c r="B41" s="39">
        <v>84518530.60020001</v>
      </c>
      <c r="C41" s="36">
        <v>357758488.1775866</v>
      </c>
    </row>
    <row r="42" spans="1:3" ht="15">
      <c r="A42" s="34" t="s">
        <v>91</v>
      </c>
      <c r="B42" s="39">
        <v>12926363.503560001</v>
      </c>
      <c r="C42" s="36">
        <v>54716004.07421913</v>
      </c>
    </row>
    <row r="43" spans="1:3" ht="15">
      <c r="A43" s="34" t="s">
        <v>90</v>
      </c>
      <c r="B43" s="39">
        <v>1988671.3082400002</v>
      </c>
      <c r="C43" s="36">
        <v>8417846.780649096</v>
      </c>
    </row>
    <row r="44" spans="1:3" ht="18.75">
      <c r="A44" s="47" t="s">
        <v>106</v>
      </c>
      <c r="B44" s="51">
        <v>137375144</v>
      </c>
      <c r="C44" s="51">
        <v>581495247.0376</v>
      </c>
    </row>
    <row r="45" ht="15">
      <c r="C45" s="3"/>
    </row>
  </sheetData>
  <sheetProtection/>
  <printOptions/>
  <pageMargins left="0.7" right="0.7" top="0.75" bottom="0.75" header="0.3" footer="0.3"/>
  <pageSetup horizontalDpi="600" verticalDpi="600" orientation="portrait" paperSize="9" scale="72" r:id="rId1"/>
  <headerFooter alignWithMargins="0">
    <oddHeader>&amp;LIndicatori tehnico economici si cofinantarea proiectului&amp;Ranexa:2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="90" zoomScaleNormal="90" workbookViewId="0" topLeftCell="A1">
      <selection activeCell="A38" sqref="A38"/>
    </sheetView>
  </sheetViews>
  <sheetFormatPr defaultColWidth="9.140625" defaultRowHeight="15"/>
  <cols>
    <col min="1" max="1" width="84.7109375" style="0" customWidth="1"/>
    <col min="2" max="2" width="20.140625" style="0" customWidth="1"/>
    <col min="3" max="3" width="20.28125" style="0" customWidth="1"/>
    <col min="5" max="5" width="14.28125" style="0" customWidth="1"/>
  </cols>
  <sheetData>
    <row r="1" ht="15">
      <c r="C1" s="3"/>
    </row>
    <row r="2" spans="1:3" ht="18.75">
      <c r="A2" s="2" t="s">
        <v>3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9"/>
    </row>
    <row r="5" spans="1:3" ht="15">
      <c r="A5" s="5" t="s">
        <v>29</v>
      </c>
      <c r="B5" s="5" t="s">
        <v>30</v>
      </c>
      <c r="C5" s="24">
        <v>0</v>
      </c>
    </row>
    <row r="6" spans="1:3" ht="15">
      <c r="A6" s="5" t="s">
        <v>31</v>
      </c>
      <c r="B6" s="5" t="s">
        <v>36</v>
      </c>
      <c r="C6" s="25" t="s">
        <v>48</v>
      </c>
    </row>
    <row r="7" spans="1:3" ht="15">
      <c r="A7" s="5" t="s">
        <v>32</v>
      </c>
      <c r="B7" s="5" t="s">
        <v>36</v>
      </c>
      <c r="C7" s="25" t="s">
        <v>54</v>
      </c>
    </row>
    <row r="8" spans="1:3" ht="15">
      <c r="A8" s="5" t="s">
        <v>33</v>
      </c>
      <c r="B8" s="5" t="s">
        <v>36</v>
      </c>
      <c r="C8" s="24">
        <v>0</v>
      </c>
    </row>
    <row r="9" spans="1:3" ht="15">
      <c r="A9" s="5" t="s">
        <v>34</v>
      </c>
      <c r="B9" s="5" t="s">
        <v>30</v>
      </c>
      <c r="C9" s="26">
        <v>0</v>
      </c>
    </row>
    <row r="10" spans="1:3" ht="15">
      <c r="A10" s="5" t="s">
        <v>35</v>
      </c>
      <c r="B10" s="5" t="s">
        <v>30</v>
      </c>
      <c r="C10" s="26">
        <v>0</v>
      </c>
    </row>
    <row r="11" ht="15">
      <c r="C11" s="27"/>
    </row>
    <row r="12" spans="1:3" ht="15.75">
      <c r="A12" s="4" t="s">
        <v>27</v>
      </c>
      <c r="B12" s="5"/>
      <c r="C12" s="24"/>
    </row>
    <row r="13" spans="1:3" ht="15">
      <c r="A13" s="5" t="s">
        <v>37</v>
      </c>
      <c r="B13" s="5" t="s">
        <v>30</v>
      </c>
      <c r="C13" s="26">
        <v>11583</v>
      </c>
    </row>
    <row r="14" spans="1:3" ht="15">
      <c r="A14" s="5" t="s">
        <v>38</v>
      </c>
      <c r="B14" s="5" t="s">
        <v>30</v>
      </c>
      <c r="C14" s="24">
        <v>0</v>
      </c>
    </row>
    <row r="15" spans="1:3" ht="15">
      <c r="A15" s="5" t="s">
        <v>39</v>
      </c>
      <c r="B15" s="5" t="s">
        <v>36</v>
      </c>
      <c r="C15" s="25" t="s">
        <v>59</v>
      </c>
    </row>
    <row r="16" spans="1:3" ht="15">
      <c r="A16" s="5" t="s">
        <v>40</v>
      </c>
      <c r="B16" s="5" t="s">
        <v>36</v>
      </c>
      <c r="C16" s="25" t="s">
        <v>48</v>
      </c>
    </row>
    <row r="17" spans="1:3" ht="15">
      <c r="A17" s="5" t="s">
        <v>41</v>
      </c>
      <c r="B17" s="5" t="s">
        <v>36</v>
      </c>
      <c r="C17" s="24">
        <v>0</v>
      </c>
    </row>
    <row r="18" spans="1:3" ht="15">
      <c r="A18" s="5" t="s">
        <v>42</v>
      </c>
      <c r="B18" s="5" t="s">
        <v>30</v>
      </c>
      <c r="C18" s="24" t="s">
        <v>60</v>
      </c>
    </row>
    <row r="19" ht="15">
      <c r="C19" s="3"/>
    </row>
    <row r="20" spans="2:3" ht="15">
      <c r="B20" s="3" t="s">
        <v>101</v>
      </c>
      <c r="C20" s="3">
        <v>4.2329</v>
      </c>
    </row>
    <row r="21" spans="2:3" ht="15">
      <c r="B21" s="39" t="s">
        <v>97</v>
      </c>
      <c r="C21" s="37" t="s">
        <v>98</v>
      </c>
    </row>
    <row r="22" spans="1:3" ht="18.75">
      <c r="A22" s="71" t="s">
        <v>58</v>
      </c>
      <c r="B22" s="72">
        <v>13715401</v>
      </c>
      <c r="C22" s="85">
        <f>B22*C20</f>
        <v>58055920.8929</v>
      </c>
    </row>
    <row r="23" spans="1:3" ht="15">
      <c r="A23" s="34" t="s">
        <v>95</v>
      </c>
      <c r="B23" s="39">
        <v>7326526</v>
      </c>
      <c r="C23" s="36">
        <f>B23*C20</f>
        <v>31012451.9054</v>
      </c>
    </row>
    <row r="24" spans="1:3" ht="18.75">
      <c r="A24" s="71" t="s">
        <v>110</v>
      </c>
      <c r="B24" s="72">
        <f>B44/B34*B22</f>
        <v>16993359.989180196</v>
      </c>
      <c r="C24" s="85">
        <f>B24*C20</f>
        <v>71931193.49820085</v>
      </c>
    </row>
    <row r="25" spans="1:3" ht="15">
      <c r="A25" s="34" t="s">
        <v>94</v>
      </c>
      <c r="B25" s="39"/>
      <c r="C25" s="36"/>
    </row>
    <row r="26" spans="1:3" ht="15">
      <c r="A26" s="34" t="s">
        <v>123</v>
      </c>
      <c r="B26" s="39">
        <f>10.32%*B22</f>
        <v>1415429.3832</v>
      </c>
      <c r="C26" s="36">
        <f>B26*C20</f>
        <v>5991371.03614728</v>
      </c>
    </row>
    <row r="27" spans="1:3" ht="15">
      <c r="A27" s="34" t="s">
        <v>89</v>
      </c>
      <c r="B27" s="66">
        <f>89.68%*B22</f>
        <v>12299971.6168</v>
      </c>
      <c r="C27" s="54">
        <f>B27*C20</f>
        <v>52064549.85675272</v>
      </c>
    </row>
    <row r="28" spans="1:3" ht="15">
      <c r="A28" s="34" t="s">
        <v>92</v>
      </c>
      <c r="B28" s="66">
        <f>85%*B27</f>
        <v>10454975.87428</v>
      </c>
      <c r="C28" s="54">
        <f>B28*C20</f>
        <v>44254867.37823981</v>
      </c>
    </row>
    <row r="29" spans="1:3" ht="15">
      <c r="A29" s="34" t="s">
        <v>91</v>
      </c>
      <c r="B29" s="66">
        <f>13%*B27</f>
        <v>1598996.310184</v>
      </c>
      <c r="C29" s="54">
        <f>B29*C20</f>
        <v>6768391.481377854</v>
      </c>
    </row>
    <row r="30" spans="1:3" ht="15">
      <c r="A30" s="75" t="s">
        <v>90</v>
      </c>
      <c r="B30" s="81">
        <f>2%*B27</f>
        <v>245999.43233600003</v>
      </c>
      <c r="C30" s="82">
        <f>B30*C20</f>
        <v>1041290.9971350544</v>
      </c>
    </row>
    <row r="31" spans="1:5" ht="15">
      <c r="A31" s="45"/>
      <c r="B31" s="45"/>
      <c r="C31" s="45"/>
      <c r="D31" s="44"/>
      <c r="E31" s="44"/>
    </row>
    <row r="32" spans="1:5" s="42" customFormat="1" ht="18.75">
      <c r="A32" s="45" t="s">
        <v>113</v>
      </c>
      <c r="B32" s="64"/>
      <c r="C32" s="65"/>
      <c r="D32" s="55"/>
      <c r="E32" s="55"/>
    </row>
    <row r="33" spans="2:5" ht="15">
      <c r="B33" s="34" t="s">
        <v>97</v>
      </c>
      <c r="C33" s="60" t="s">
        <v>98</v>
      </c>
      <c r="D33" s="62"/>
      <c r="E33" s="62"/>
    </row>
    <row r="34" spans="1:5" ht="18.75">
      <c r="A34" s="47" t="s">
        <v>100</v>
      </c>
      <c r="B34" s="51">
        <v>110875965</v>
      </c>
      <c r="C34" s="51">
        <v>469326872.2485</v>
      </c>
      <c r="D34" s="55"/>
      <c r="E34" s="55"/>
    </row>
    <row r="35" spans="1:5" ht="15">
      <c r="A35" s="48" t="s">
        <v>99</v>
      </c>
      <c r="B35" s="39">
        <v>73653781</v>
      </c>
      <c r="C35" s="61">
        <v>311769089.5949</v>
      </c>
      <c r="D35" s="55"/>
      <c r="E35" s="55"/>
    </row>
    <row r="36" spans="1:3" ht="15">
      <c r="A36" s="5"/>
      <c r="B36" s="39"/>
      <c r="C36" s="36"/>
    </row>
    <row r="37" spans="1:3" ht="15">
      <c r="A37" s="34" t="s">
        <v>43</v>
      </c>
      <c r="B37" s="39"/>
      <c r="C37" s="36"/>
    </row>
    <row r="38" spans="1:3" ht="15">
      <c r="A38" s="34" t="s">
        <v>126</v>
      </c>
      <c r="B38" s="39">
        <v>11442399.588</v>
      </c>
      <c r="C38" s="36">
        <v>48434533.21604519</v>
      </c>
    </row>
    <row r="39" spans="1:3" ht="15">
      <c r="A39" s="34"/>
      <c r="B39" s="39"/>
      <c r="C39" s="36"/>
    </row>
    <row r="40" spans="1:3" ht="15">
      <c r="A40" s="34" t="s">
        <v>89</v>
      </c>
      <c r="B40" s="39">
        <v>99433565.412</v>
      </c>
      <c r="C40" s="36">
        <v>420892339.0324548</v>
      </c>
    </row>
    <row r="41" spans="1:3" ht="15">
      <c r="A41" s="34" t="s">
        <v>92</v>
      </c>
      <c r="B41" s="39">
        <v>84518530.60020001</v>
      </c>
      <c r="C41" s="36">
        <v>357758488.1775866</v>
      </c>
    </row>
    <row r="42" spans="1:3" ht="15">
      <c r="A42" s="34" t="s">
        <v>91</v>
      </c>
      <c r="B42" s="39">
        <v>12926363.503560001</v>
      </c>
      <c r="C42" s="36">
        <v>54716004.07421913</v>
      </c>
    </row>
    <row r="43" spans="1:3" ht="15">
      <c r="A43" s="34" t="s">
        <v>90</v>
      </c>
      <c r="B43" s="39">
        <v>1988671.3082400002</v>
      </c>
      <c r="C43" s="36">
        <v>8417846.780649096</v>
      </c>
    </row>
    <row r="44" spans="1:3" ht="18.75">
      <c r="A44" s="47" t="s">
        <v>106</v>
      </c>
      <c r="B44" s="51">
        <v>137375144</v>
      </c>
      <c r="C44" s="51">
        <v>581495247.0376</v>
      </c>
    </row>
    <row r="45" ht="15">
      <c r="C45" s="3"/>
    </row>
  </sheetData>
  <sheetProtection/>
  <printOptions/>
  <pageMargins left="0.7" right="0.7" top="0.75" bottom="0.75" header="0.3" footer="0.3"/>
  <pageSetup horizontalDpi="600" verticalDpi="600" orientation="portrait" paperSize="9" scale="69" r:id="rId1"/>
  <headerFooter alignWithMargins="0">
    <oddHeader>&amp;LIndicatori tehnico economici si cofinantarea proiectului&amp;Ranexa : 2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="90" zoomScaleNormal="90" workbookViewId="0" topLeftCell="A1">
      <selection activeCell="A38" sqref="A38"/>
    </sheetView>
  </sheetViews>
  <sheetFormatPr defaultColWidth="9.140625" defaultRowHeight="15"/>
  <cols>
    <col min="1" max="1" width="82.00390625" style="0" customWidth="1"/>
    <col min="2" max="2" width="20.57421875" style="0" customWidth="1"/>
    <col min="3" max="3" width="18.00390625" style="0" customWidth="1"/>
    <col min="5" max="5" width="14.28125" style="0" customWidth="1"/>
  </cols>
  <sheetData>
    <row r="1" ht="15">
      <c r="C1" s="3"/>
    </row>
    <row r="2" spans="1:3" ht="18.75">
      <c r="A2" s="2" t="s">
        <v>4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24"/>
    </row>
    <row r="5" spans="1:3" ht="15">
      <c r="A5" s="5" t="s">
        <v>29</v>
      </c>
      <c r="B5" s="5" t="s">
        <v>30</v>
      </c>
      <c r="C5" s="24">
        <v>0</v>
      </c>
    </row>
    <row r="6" spans="1:3" ht="15">
      <c r="A6" s="5" t="s">
        <v>31</v>
      </c>
      <c r="B6" s="5" t="s">
        <v>36</v>
      </c>
      <c r="C6" s="25" t="s">
        <v>48</v>
      </c>
    </row>
    <row r="7" spans="1:3" ht="15">
      <c r="A7" s="5" t="s">
        <v>32</v>
      </c>
      <c r="B7" s="5" t="s">
        <v>36</v>
      </c>
      <c r="C7" s="25" t="s">
        <v>62</v>
      </c>
    </row>
    <row r="8" spans="1:3" ht="15">
      <c r="A8" s="5" t="s">
        <v>33</v>
      </c>
      <c r="B8" s="5" t="s">
        <v>36</v>
      </c>
      <c r="C8" s="24">
        <v>0</v>
      </c>
    </row>
    <row r="9" spans="1:3" ht="15">
      <c r="A9" s="5" t="s">
        <v>34</v>
      </c>
      <c r="B9" s="5" t="s">
        <v>30</v>
      </c>
      <c r="C9" s="26">
        <v>8618</v>
      </c>
    </row>
    <row r="10" spans="1:3" ht="15">
      <c r="A10" s="5" t="s">
        <v>35</v>
      </c>
      <c r="B10" s="5" t="s">
        <v>30</v>
      </c>
      <c r="C10" s="26">
        <v>0</v>
      </c>
    </row>
    <row r="11" ht="15">
      <c r="C11" s="27"/>
    </row>
    <row r="12" spans="1:3" ht="15.75">
      <c r="A12" s="4" t="s">
        <v>27</v>
      </c>
      <c r="B12" s="5"/>
      <c r="C12" s="24"/>
    </row>
    <row r="13" spans="1:3" ht="15">
      <c r="A13" s="5" t="s">
        <v>37</v>
      </c>
      <c r="B13" s="5" t="s">
        <v>30</v>
      </c>
      <c r="C13" s="26">
        <v>19120</v>
      </c>
    </row>
    <row r="14" spans="1:3" ht="15">
      <c r="A14" s="5" t="s">
        <v>38</v>
      </c>
      <c r="B14" s="5" t="s">
        <v>30</v>
      </c>
      <c r="C14" s="24">
        <v>0</v>
      </c>
    </row>
    <row r="15" spans="1:3" ht="15">
      <c r="A15" s="5" t="s">
        <v>39</v>
      </c>
      <c r="B15" s="5" t="s">
        <v>36</v>
      </c>
      <c r="C15" s="25" t="s">
        <v>63</v>
      </c>
    </row>
    <row r="16" spans="1:3" ht="15">
      <c r="A16" s="5" t="s">
        <v>40</v>
      </c>
      <c r="B16" s="5" t="s">
        <v>36</v>
      </c>
      <c r="C16" s="25" t="s">
        <v>62</v>
      </c>
    </row>
    <row r="17" spans="1:3" ht="15">
      <c r="A17" s="5" t="s">
        <v>41</v>
      </c>
      <c r="B17" s="5" t="s">
        <v>36</v>
      </c>
      <c r="C17" s="24">
        <v>0</v>
      </c>
    </row>
    <row r="18" spans="1:3" ht="15">
      <c r="A18" s="5" t="s">
        <v>42</v>
      </c>
      <c r="B18" s="5" t="s">
        <v>30</v>
      </c>
      <c r="C18" s="24" t="s">
        <v>64</v>
      </c>
    </row>
    <row r="19" spans="1:3" ht="15">
      <c r="A19" s="45"/>
      <c r="B19" s="45"/>
      <c r="C19" s="46"/>
    </row>
    <row r="20" spans="1:3" ht="15">
      <c r="A20" s="45"/>
      <c r="B20" s="86" t="s">
        <v>101</v>
      </c>
      <c r="C20" s="53">
        <v>4.2329</v>
      </c>
    </row>
    <row r="21" spans="1:3" ht="15">
      <c r="A21" s="45"/>
      <c r="B21" s="39" t="s">
        <v>97</v>
      </c>
      <c r="C21" s="37" t="s">
        <v>98</v>
      </c>
    </row>
    <row r="22" spans="1:3" ht="18.75">
      <c r="A22" s="71" t="s">
        <v>61</v>
      </c>
      <c r="B22" s="72">
        <v>18377445</v>
      </c>
      <c r="C22" s="87">
        <f>B22*C20</f>
        <v>77789886.94049999</v>
      </c>
    </row>
    <row r="23" spans="1:3" ht="15">
      <c r="A23" s="34" t="s">
        <v>95</v>
      </c>
      <c r="B23" s="39">
        <v>12494332</v>
      </c>
      <c r="C23" s="54">
        <f>B23*C20</f>
        <v>52887257.9228</v>
      </c>
    </row>
    <row r="24" spans="1:3" ht="18.75">
      <c r="A24" s="71" t="s">
        <v>111</v>
      </c>
      <c r="B24" s="72">
        <f>B44/B34*B22</f>
        <v>22769625.078140967</v>
      </c>
      <c r="C24" s="87">
        <f>B24*C20</f>
        <v>96381545.9932629</v>
      </c>
    </row>
    <row r="25" spans="1:3" ht="15">
      <c r="A25" s="34" t="s">
        <v>94</v>
      </c>
      <c r="B25" s="39"/>
      <c r="C25" s="54"/>
    </row>
    <row r="26" spans="1:3" ht="15">
      <c r="A26" s="34" t="s">
        <v>124</v>
      </c>
      <c r="B26" s="39">
        <f>10.32%*B22</f>
        <v>1896552.324</v>
      </c>
      <c r="C26" s="54">
        <f>B26*C20</f>
        <v>8027916.3322596</v>
      </c>
    </row>
    <row r="27" spans="1:3" ht="15">
      <c r="A27" s="34" t="s">
        <v>89</v>
      </c>
      <c r="B27" s="66">
        <f>89.68%*B22</f>
        <v>16480892.676</v>
      </c>
      <c r="C27" s="54">
        <f>B27*C20</f>
        <v>69761970.6082404</v>
      </c>
    </row>
    <row r="28" spans="1:3" ht="15">
      <c r="A28" s="34" t="s">
        <v>92</v>
      </c>
      <c r="B28" s="66">
        <f>85%*B27</f>
        <v>14008758.774600001</v>
      </c>
      <c r="C28" s="54">
        <f>B28*C20</f>
        <v>59297675.01700434</v>
      </c>
    </row>
    <row r="29" spans="1:3" ht="15">
      <c r="A29" s="34" t="s">
        <v>91</v>
      </c>
      <c r="B29" s="66">
        <f>13%*B27</f>
        <v>2142516.04788</v>
      </c>
      <c r="C29" s="54">
        <f>B29*C20</f>
        <v>9069056.179071251</v>
      </c>
    </row>
    <row r="30" spans="1:3" ht="15">
      <c r="A30" s="75" t="s">
        <v>90</v>
      </c>
      <c r="B30" s="81">
        <f>2%*B27</f>
        <v>329617.85352</v>
      </c>
      <c r="C30" s="82">
        <f>B30*C20</f>
        <v>1395239.412164808</v>
      </c>
    </row>
    <row r="31" spans="1:5" ht="15">
      <c r="A31" s="45"/>
      <c r="B31" s="45"/>
      <c r="C31" s="45"/>
      <c r="D31" s="44"/>
      <c r="E31" s="44"/>
    </row>
    <row r="32" spans="1:5" s="42" customFormat="1" ht="18.75">
      <c r="A32" s="45" t="s">
        <v>113</v>
      </c>
      <c r="B32" s="64"/>
      <c r="C32" s="65"/>
      <c r="D32" s="55"/>
      <c r="E32" s="55"/>
    </row>
    <row r="33" spans="2:5" ht="15">
      <c r="B33" s="34" t="s">
        <v>97</v>
      </c>
      <c r="C33" s="60" t="s">
        <v>98</v>
      </c>
      <c r="D33" s="62"/>
      <c r="E33" s="62"/>
    </row>
    <row r="34" spans="1:5" ht="18.75">
      <c r="A34" s="47" t="s">
        <v>100</v>
      </c>
      <c r="B34" s="51">
        <v>110875965</v>
      </c>
      <c r="C34" s="51">
        <v>469326872.2485</v>
      </c>
      <c r="D34" s="55"/>
      <c r="E34" s="55"/>
    </row>
    <row r="35" spans="1:5" ht="15">
      <c r="A35" s="48" t="s">
        <v>99</v>
      </c>
      <c r="B35" s="39">
        <v>73653781</v>
      </c>
      <c r="C35" s="61">
        <v>311769089.5949</v>
      </c>
      <c r="D35" s="55"/>
      <c r="E35" s="55"/>
    </row>
    <row r="36" spans="1:3" ht="15">
      <c r="A36" s="5"/>
      <c r="B36" s="39"/>
      <c r="C36" s="36"/>
    </row>
    <row r="37" spans="1:3" ht="15">
      <c r="A37" s="34" t="s">
        <v>43</v>
      </c>
      <c r="B37" s="39"/>
      <c r="C37" s="36"/>
    </row>
    <row r="38" spans="1:3" ht="15">
      <c r="A38" s="34" t="s">
        <v>126</v>
      </c>
      <c r="B38" s="39">
        <v>11442399.588</v>
      </c>
      <c r="C38" s="36">
        <v>48434533.21604519</v>
      </c>
    </row>
    <row r="39" spans="1:3" ht="15">
      <c r="A39" s="34"/>
      <c r="B39" s="39"/>
      <c r="C39" s="36"/>
    </row>
    <row r="40" spans="1:3" ht="15">
      <c r="A40" s="34" t="s">
        <v>89</v>
      </c>
      <c r="B40" s="39">
        <v>99433565.412</v>
      </c>
      <c r="C40" s="36">
        <v>420892339.0324548</v>
      </c>
    </row>
    <row r="41" spans="1:3" ht="15">
      <c r="A41" s="34" t="s">
        <v>92</v>
      </c>
      <c r="B41" s="39">
        <v>84518530.60020001</v>
      </c>
      <c r="C41" s="36">
        <v>357758488.1775866</v>
      </c>
    </row>
    <row r="42" spans="1:3" ht="15">
      <c r="A42" s="34" t="s">
        <v>91</v>
      </c>
      <c r="B42" s="39">
        <v>12926363.503560001</v>
      </c>
      <c r="C42" s="36">
        <v>54716004.07421913</v>
      </c>
    </row>
    <row r="43" spans="1:3" ht="15">
      <c r="A43" s="34" t="s">
        <v>90</v>
      </c>
      <c r="B43" s="39">
        <v>1988671.3082400002</v>
      </c>
      <c r="C43" s="36">
        <v>8417846.780649096</v>
      </c>
    </row>
    <row r="44" spans="1:3" ht="18.75">
      <c r="A44" s="47" t="s">
        <v>106</v>
      </c>
      <c r="B44" s="51">
        <v>137375144</v>
      </c>
      <c r="C44" s="51">
        <v>581495247.0376</v>
      </c>
    </row>
  </sheetData>
  <sheetProtection/>
  <printOptions/>
  <pageMargins left="0.7" right="0.7" top="0.75" bottom="0.75" header="0.3" footer="0.3"/>
  <pageSetup horizontalDpi="600" verticalDpi="600" orientation="portrait" paperSize="9" scale="72" r:id="rId1"/>
  <headerFooter alignWithMargins="0">
    <oddHeader>&amp;LIndicatori tehnico economici si cofinantarea proiectului&amp;Ranexa : 2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="90" zoomScaleNormal="90" workbookViewId="0" topLeftCell="A1">
      <selection activeCell="A38" sqref="A38"/>
    </sheetView>
  </sheetViews>
  <sheetFormatPr defaultColWidth="9.140625" defaultRowHeight="15"/>
  <cols>
    <col min="1" max="1" width="80.57421875" style="0" customWidth="1"/>
    <col min="2" max="2" width="21.7109375" style="0" customWidth="1"/>
    <col min="3" max="3" width="17.7109375" style="0" customWidth="1"/>
    <col min="5" max="5" width="14.28125" style="0" customWidth="1"/>
  </cols>
  <sheetData>
    <row r="1" ht="15">
      <c r="C1" s="3"/>
    </row>
    <row r="2" spans="1:3" ht="18.75">
      <c r="A2" s="2" t="s">
        <v>5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24"/>
    </row>
    <row r="5" spans="1:3" ht="15">
      <c r="A5" s="5" t="s">
        <v>29</v>
      </c>
      <c r="B5" s="5" t="s">
        <v>30</v>
      </c>
      <c r="C5" s="24">
        <v>0</v>
      </c>
    </row>
    <row r="6" spans="1:3" ht="15">
      <c r="A6" s="5" t="s">
        <v>31</v>
      </c>
      <c r="B6" s="5" t="s">
        <v>36</v>
      </c>
      <c r="C6" s="25" t="s">
        <v>48</v>
      </c>
    </row>
    <row r="7" spans="1:3" ht="15">
      <c r="A7" s="5" t="s">
        <v>32</v>
      </c>
      <c r="B7" s="5" t="s">
        <v>36</v>
      </c>
      <c r="C7" s="25" t="s">
        <v>54</v>
      </c>
    </row>
    <row r="8" spans="1:3" ht="15">
      <c r="A8" s="5" t="s">
        <v>33</v>
      </c>
      <c r="B8" s="5" t="s">
        <v>36</v>
      </c>
      <c r="C8" s="24">
        <v>0</v>
      </c>
    </row>
    <row r="9" spans="1:3" ht="15">
      <c r="A9" s="5" t="s">
        <v>34</v>
      </c>
      <c r="B9" s="5" t="s">
        <v>30</v>
      </c>
      <c r="C9" s="26">
        <v>3770</v>
      </c>
    </row>
    <row r="10" spans="1:3" ht="15">
      <c r="A10" s="5" t="s">
        <v>35</v>
      </c>
      <c r="B10" s="5" t="s">
        <v>30</v>
      </c>
      <c r="C10" s="26">
        <v>0</v>
      </c>
    </row>
    <row r="11" ht="15">
      <c r="C11" s="27"/>
    </row>
    <row r="12" spans="1:3" ht="15.75">
      <c r="A12" s="4" t="s">
        <v>27</v>
      </c>
      <c r="B12" s="5"/>
      <c r="C12" s="24"/>
    </row>
    <row r="13" spans="1:3" ht="15">
      <c r="A13" s="5" t="s">
        <v>37</v>
      </c>
      <c r="B13" s="5" t="s">
        <v>30</v>
      </c>
      <c r="C13" s="26">
        <v>5375</v>
      </c>
    </row>
    <row r="14" spans="1:3" ht="15">
      <c r="A14" s="5" t="s">
        <v>38</v>
      </c>
      <c r="B14" s="5" t="s">
        <v>30</v>
      </c>
      <c r="C14" s="24">
        <v>0</v>
      </c>
    </row>
    <row r="15" spans="1:3" ht="15">
      <c r="A15" s="5" t="s">
        <v>39</v>
      </c>
      <c r="B15" s="5" t="s">
        <v>36</v>
      </c>
      <c r="C15" s="25" t="s">
        <v>66</v>
      </c>
    </row>
    <row r="16" spans="1:3" ht="15">
      <c r="A16" s="5" t="s">
        <v>40</v>
      </c>
      <c r="B16" s="5" t="s">
        <v>36</v>
      </c>
      <c r="C16" s="25" t="s">
        <v>48</v>
      </c>
    </row>
    <row r="17" spans="1:3" ht="15">
      <c r="A17" s="5" t="s">
        <v>41</v>
      </c>
      <c r="B17" s="5" t="s">
        <v>36</v>
      </c>
      <c r="C17" s="24">
        <v>0</v>
      </c>
    </row>
    <row r="18" spans="1:3" ht="15">
      <c r="A18" s="5" t="s">
        <v>42</v>
      </c>
      <c r="B18" s="5" t="s">
        <v>30</v>
      </c>
      <c r="C18" s="24" t="s">
        <v>67</v>
      </c>
    </row>
    <row r="19" spans="1:3" ht="15">
      <c r="A19" s="45"/>
      <c r="B19" s="45"/>
      <c r="C19" s="46"/>
    </row>
    <row r="20" spans="1:3" ht="15">
      <c r="A20" s="45"/>
      <c r="B20" s="52" t="s">
        <v>101</v>
      </c>
      <c r="C20" s="46">
        <v>4.2329</v>
      </c>
    </row>
    <row r="21" spans="1:3" ht="15">
      <c r="A21" s="45"/>
      <c r="B21" s="39" t="s">
        <v>97</v>
      </c>
      <c r="C21" s="37" t="s">
        <v>98</v>
      </c>
    </row>
    <row r="22" spans="1:3" ht="18.75">
      <c r="A22" s="71" t="s">
        <v>65</v>
      </c>
      <c r="B22" s="72">
        <v>7660578</v>
      </c>
      <c r="C22" s="87">
        <f>B22*C20</f>
        <v>32426460.6162</v>
      </c>
    </row>
    <row r="23" spans="1:3" ht="15">
      <c r="A23" s="34" t="s">
        <v>95</v>
      </c>
      <c r="B23" s="39">
        <v>4857749</v>
      </c>
      <c r="C23" s="54">
        <f>B23*C20</f>
        <v>20562365.7421</v>
      </c>
    </row>
    <row r="24" spans="1:3" ht="18.75">
      <c r="A24" s="71" t="s">
        <v>112</v>
      </c>
      <c r="B24" s="72">
        <f>B44/B34*B22</f>
        <v>9491443.938036814</v>
      </c>
      <c r="C24" s="87">
        <f>B24*C20</f>
        <v>40176333.04531603</v>
      </c>
    </row>
    <row r="25" spans="1:3" ht="15">
      <c r="A25" s="34" t="s">
        <v>94</v>
      </c>
      <c r="B25" s="39"/>
      <c r="C25" s="54"/>
    </row>
    <row r="26" spans="1:3" ht="15">
      <c r="A26" s="34" t="s">
        <v>125</v>
      </c>
      <c r="B26" s="39">
        <f>10.32%*B22</f>
        <v>790571.6496</v>
      </c>
      <c r="C26" s="54">
        <f>B26*C20</f>
        <v>3346410.73559184</v>
      </c>
    </row>
    <row r="27" spans="1:3" ht="15">
      <c r="A27" s="34" t="s">
        <v>89</v>
      </c>
      <c r="B27" s="66">
        <f>89.68%*B22</f>
        <v>6870006.3504</v>
      </c>
      <c r="C27" s="54">
        <f>B27*C20</f>
        <v>29080049.88060816</v>
      </c>
    </row>
    <row r="28" spans="1:3" ht="15">
      <c r="A28" s="34" t="s">
        <v>92</v>
      </c>
      <c r="B28" s="66">
        <f>85%*B27</f>
        <v>5839505.39784</v>
      </c>
      <c r="C28" s="54">
        <f>B28*C20</f>
        <v>24718042.398516934</v>
      </c>
    </row>
    <row r="29" spans="1:3" ht="15">
      <c r="A29" s="34" t="s">
        <v>91</v>
      </c>
      <c r="B29" s="66">
        <f>13%*B27</f>
        <v>893100.825552</v>
      </c>
      <c r="C29" s="54">
        <f>B29*C20</f>
        <v>3780406.4844790604</v>
      </c>
    </row>
    <row r="30" spans="1:3" ht="15">
      <c r="A30" s="75" t="s">
        <v>90</v>
      </c>
      <c r="B30" s="81">
        <f>2%*B27</f>
        <v>137400.127008</v>
      </c>
      <c r="C30" s="82">
        <f>B30*C20</f>
        <v>581600.9976121632</v>
      </c>
    </row>
    <row r="31" spans="1:5" ht="15">
      <c r="A31" s="45"/>
      <c r="B31" s="45"/>
      <c r="C31" s="45"/>
      <c r="D31" s="44"/>
      <c r="E31" s="44"/>
    </row>
    <row r="32" spans="1:5" s="42" customFormat="1" ht="18.75">
      <c r="A32" s="45" t="s">
        <v>113</v>
      </c>
      <c r="B32" s="64"/>
      <c r="C32" s="65"/>
      <c r="D32" s="55"/>
      <c r="E32" s="55"/>
    </row>
    <row r="33" spans="2:5" ht="15">
      <c r="B33" s="34" t="s">
        <v>97</v>
      </c>
      <c r="C33" s="60" t="s">
        <v>98</v>
      </c>
      <c r="D33" s="62"/>
      <c r="E33" s="62"/>
    </row>
    <row r="34" spans="1:5" ht="18.75">
      <c r="A34" s="47" t="s">
        <v>100</v>
      </c>
      <c r="B34" s="51">
        <v>110875965</v>
      </c>
      <c r="C34" s="51">
        <v>469326872.2485</v>
      </c>
      <c r="D34" s="55"/>
      <c r="E34" s="55"/>
    </row>
    <row r="35" spans="1:5" ht="15">
      <c r="A35" s="48" t="s">
        <v>99</v>
      </c>
      <c r="B35" s="39">
        <v>73653781</v>
      </c>
      <c r="C35" s="61">
        <v>311769089.5949</v>
      </c>
      <c r="D35" s="55"/>
      <c r="E35" s="55"/>
    </row>
    <row r="36" spans="1:3" ht="15">
      <c r="A36" s="5"/>
      <c r="B36" s="39"/>
      <c r="C36" s="36"/>
    </row>
    <row r="37" spans="1:3" ht="15">
      <c r="A37" s="34" t="s">
        <v>43</v>
      </c>
      <c r="B37" s="39"/>
      <c r="C37" s="36"/>
    </row>
    <row r="38" spans="1:3" ht="15">
      <c r="A38" s="34" t="s">
        <v>126</v>
      </c>
      <c r="B38" s="39">
        <v>11442399.588</v>
      </c>
      <c r="C38" s="36">
        <v>48434533.21604519</v>
      </c>
    </row>
    <row r="39" spans="1:3" ht="15">
      <c r="A39" s="34"/>
      <c r="B39" s="39"/>
      <c r="C39" s="36"/>
    </row>
    <row r="40" spans="1:3" ht="15">
      <c r="A40" s="34" t="s">
        <v>89</v>
      </c>
      <c r="B40" s="39">
        <v>99433565.412</v>
      </c>
      <c r="C40" s="36">
        <v>420892339.0324548</v>
      </c>
    </row>
    <row r="41" spans="1:3" ht="15">
      <c r="A41" s="34" t="s">
        <v>92</v>
      </c>
      <c r="B41" s="39">
        <v>84518530.60020001</v>
      </c>
      <c r="C41" s="36">
        <v>357758488.1775866</v>
      </c>
    </row>
    <row r="42" spans="1:3" ht="15">
      <c r="A42" s="34" t="s">
        <v>91</v>
      </c>
      <c r="B42" s="39">
        <v>12926363.503560001</v>
      </c>
      <c r="C42" s="36">
        <v>54716004.07421913</v>
      </c>
    </row>
    <row r="43" spans="1:3" ht="15">
      <c r="A43" s="34" t="s">
        <v>90</v>
      </c>
      <c r="B43" s="39">
        <v>1988671.3082400002</v>
      </c>
      <c r="C43" s="36">
        <v>8417846.780649096</v>
      </c>
    </row>
    <row r="44" spans="1:3" ht="18.75">
      <c r="A44" s="47" t="s">
        <v>106</v>
      </c>
      <c r="B44" s="51">
        <v>137375144</v>
      </c>
      <c r="C44" s="51">
        <v>581495247.0376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  <headerFooter alignWithMargins="0">
    <oddHeader>&amp;LIndicatori tehnico economici si cofinantarea proiectului&amp;Ranexa : 2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="90" zoomScaleNormal="90" workbookViewId="0" topLeftCell="A1">
      <selection activeCell="A38" sqref="A38"/>
    </sheetView>
  </sheetViews>
  <sheetFormatPr defaultColWidth="9.140625" defaultRowHeight="15"/>
  <cols>
    <col min="1" max="1" width="90.00390625" style="0" customWidth="1"/>
    <col min="2" max="2" width="21.57421875" style="0" customWidth="1"/>
    <col min="3" max="3" width="19.00390625" style="0" customWidth="1"/>
    <col min="5" max="5" width="14.28125" style="0" customWidth="1"/>
  </cols>
  <sheetData>
    <row r="1" ht="15">
      <c r="C1" s="3"/>
    </row>
    <row r="2" spans="1:3" ht="18.75">
      <c r="A2" s="2" t="s">
        <v>21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24"/>
    </row>
    <row r="5" spans="1:3" ht="15">
      <c r="A5" s="5" t="s">
        <v>29</v>
      </c>
      <c r="B5" s="5" t="s">
        <v>30</v>
      </c>
      <c r="C5" s="24">
        <v>0</v>
      </c>
    </row>
    <row r="6" spans="1:3" ht="15">
      <c r="A6" s="5" t="s">
        <v>31</v>
      </c>
      <c r="B6" s="5" t="s">
        <v>36</v>
      </c>
      <c r="C6" s="25" t="s">
        <v>48</v>
      </c>
    </row>
    <row r="7" spans="1:3" ht="15">
      <c r="A7" s="5" t="s">
        <v>32</v>
      </c>
      <c r="B7" s="5" t="s">
        <v>36</v>
      </c>
      <c r="C7" s="25" t="s">
        <v>54</v>
      </c>
    </row>
    <row r="8" spans="1:3" ht="15">
      <c r="A8" s="5" t="s">
        <v>33</v>
      </c>
      <c r="B8" s="5" t="s">
        <v>36</v>
      </c>
      <c r="C8" s="24">
        <v>0</v>
      </c>
    </row>
    <row r="9" spans="1:3" ht="15">
      <c r="A9" s="5" t="s">
        <v>34</v>
      </c>
      <c r="B9" s="5" t="s">
        <v>30</v>
      </c>
      <c r="C9" s="26">
        <v>0</v>
      </c>
    </row>
    <row r="10" spans="1:3" ht="15">
      <c r="A10" s="5" t="s">
        <v>35</v>
      </c>
      <c r="B10" s="5" t="s">
        <v>30</v>
      </c>
      <c r="C10" s="26">
        <v>0</v>
      </c>
    </row>
    <row r="11" ht="15">
      <c r="C11" s="27"/>
    </row>
    <row r="12" spans="1:3" ht="15.75">
      <c r="A12" s="4" t="s">
        <v>27</v>
      </c>
      <c r="B12" s="5"/>
      <c r="C12" s="24"/>
    </row>
    <row r="13" spans="1:3" ht="15">
      <c r="A13" s="5" t="s">
        <v>37</v>
      </c>
      <c r="B13" s="5" t="s">
        <v>30</v>
      </c>
      <c r="C13" s="26">
        <v>5521</v>
      </c>
    </row>
    <row r="14" spans="1:3" ht="15">
      <c r="A14" s="5" t="s">
        <v>38</v>
      </c>
      <c r="B14" s="5" t="s">
        <v>30</v>
      </c>
      <c r="C14" s="24">
        <v>0</v>
      </c>
    </row>
    <row r="15" spans="1:3" ht="15">
      <c r="A15" s="5" t="s">
        <v>39</v>
      </c>
      <c r="B15" s="5" t="s">
        <v>36</v>
      </c>
      <c r="C15" s="25" t="s">
        <v>62</v>
      </c>
    </row>
    <row r="16" spans="1:3" ht="15">
      <c r="A16" s="5" t="s">
        <v>40</v>
      </c>
      <c r="B16" s="5" t="s">
        <v>36</v>
      </c>
      <c r="C16" s="25" t="s">
        <v>54</v>
      </c>
    </row>
    <row r="17" spans="1:3" ht="15">
      <c r="A17" s="5" t="s">
        <v>41</v>
      </c>
      <c r="B17" s="5" t="s">
        <v>36</v>
      </c>
      <c r="C17" s="24">
        <v>0</v>
      </c>
    </row>
    <row r="18" spans="1:3" ht="15">
      <c r="A18" s="5" t="s">
        <v>42</v>
      </c>
      <c r="B18" s="5" t="s">
        <v>30</v>
      </c>
      <c r="C18" s="24" t="s">
        <v>69</v>
      </c>
    </row>
    <row r="19" spans="1:3" ht="15">
      <c r="A19" s="45"/>
      <c r="B19" s="45"/>
      <c r="C19" s="46"/>
    </row>
    <row r="20" spans="1:3" ht="15">
      <c r="A20" s="45"/>
      <c r="B20" s="52" t="s">
        <v>101</v>
      </c>
      <c r="C20" s="46">
        <v>4.2329</v>
      </c>
    </row>
    <row r="21" spans="1:3" ht="15">
      <c r="A21" s="45"/>
      <c r="B21" s="39" t="s">
        <v>97</v>
      </c>
      <c r="C21" s="37" t="s">
        <v>98</v>
      </c>
    </row>
    <row r="22" spans="1:3" ht="37.5">
      <c r="A22" s="88" t="s">
        <v>68</v>
      </c>
      <c r="B22" s="72">
        <v>4031581</v>
      </c>
      <c r="C22" s="87">
        <f>B22*C20</f>
        <v>17065279.2149</v>
      </c>
    </row>
    <row r="23" spans="1:3" ht="15">
      <c r="A23" s="34" t="s">
        <v>95</v>
      </c>
      <c r="B23" s="39">
        <v>2525353</v>
      </c>
      <c r="C23" s="54">
        <f>B23*C20</f>
        <v>10689566.7137</v>
      </c>
    </row>
    <row r="24" spans="1:3" ht="37.5">
      <c r="A24" s="88" t="s">
        <v>114</v>
      </c>
      <c r="B24" s="72">
        <f>B44/B34*B22</f>
        <v>4995122.436342845</v>
      </c>
      <c r="C24" s="87">
        <f>B24*C20</f>
        <v>21143853.760795627</v>
      </c>
    </row>
    <row r="25" spans="1:3" ht="15">
      <c r="A25" s="34" t="s">
        <v>94</v>
      </c>
      <c r="B25" s="39"/>
      <c r="C25" s="54"/>
    </row>
    <row r="26" spans="1:3" ht="15">
      <c r="A26" s="34" t="s">
        <v>127</v>
      </c>
      <c r="B26" s="39">
        <f>10.32%*B22</f>
        <v>416059.1592</v>
      </c>
      <c r="C26" s="54">
        <f>B26*C20</f>
        <v>1761136.8149776799</v>
      </c>
    </row>
    <row r="27" spans="1:3" ht="15">
      <c r="A27" s="34" t="s">
        <v>89</v>
      </c>
      <c r="B27" s="66">
        <f>89.68%*B22</f>
        <v>3615521.8408000004</v>
      </c>
      <c r="C27" s="54">
        <f>B27*C20</f>
        <v>15304142.39992232</v>
      </c>
    </row>
    <row r="28" spans="1:3" ht="15">
      <c r="A28" s="34" t="s">
        <v>92</v>
      </c>
      <c r="B28" s="66">
        <f>85%*B27</f>
        <v>3073193.5646800003</v>
      </c>
      <c r="C28" s="54">
        <f>B28*C20</f>
        <v>13008521.039933972</v>
      </c>
    </row>
    <row r="29" spans="1:3" ht="15">
      <c r="A29" s="34" t="s">
        <v>91</v>
      </c>
      <c r="B29" s="66">
        <f>13%*B27</f>
        <v>470017.8393040001</v>
      </c>
      <c r="C29" s="54">
        <f>B29*C20</f>
        <v>1989538.5119899018</v>
      </c>
    </row>
    <row r="30" spans="1:3" ht="15">
      <c r="A30" s="75" t="s">
        <v>90</v>
      </c>
      <c r="B30" s="81">
        <f>2%*B27</f>
        <v>72310.43681600002</v>
      </c>
      <c r="C30" s="82">
        <f>B30*C20</f>
        <v>306082.84799844644</v>
      </c>
    </row>
    <row r="31" spans="1:5" ht="15">
      <c r="A31" s="45"/>
      <c r="B31" s="45"/>
      <c r="C31" s="45"/>
      <c r="D31" s="44"/>
      <c r="E31" s="44"/>
    </row>
    <row r="32" spans="1:5" s="42" customFormat="1" ht="18.75">
      <c r="A32" s="45" t="s">
        <v>113</v>
      </c>
      <c r="B32" s="64"/>
      <c r="C32" s="65"/>
      <c r="D32" s="55"/>
      <c r="E32" s="55"/>
    </row>
    <row r="33" spans="2:5" ht="15">
      <c r="B33" s="34" t="s">
        <v>97</v>
      </c>
      <c r="C33" s="60" t="s">
        <v>98</v>
      </c>
      <c r="D33" s="62"/>
      <c r="E33" s="62"/>
    </row>
    <row r="34" spans="1:5" ht="18.75">
      <c r="A34" s="47" t="s">
        <v>100</v>
      </c>
      <c r="B34" s="51">
        <v>110875965</v>
      </c>
      <c r="C34" s="51">
        <v>469326872.2485</v>
      </c>
      <c r="D34" s="55"/>
      <c r="E34" s="55"/>
    </row>
    <row r="35" spans="1:5" ht="15">
      <c r="A35" s="48" t="s">
        <v>99</v>
      </c>
      <c r="B35" s="39">
        <v>73653781</v>
      </c>
      <c r="C35" s="61">
        <v>311769089.5949</v>
      </c>
      <c r="D35" s="55"/>
      <c r="E35" s="55"/>
    </row>
    <row r="36" spans="1:3" ht="15">
      <c r="A36" s="5"/>
      <c r="B36" s="39"/>
      <c r="C36" s="36"/>
    </row>
    <row r="37" spans="1:3" ht="15">
      <c r="A37" s="34" t="s">
        <v>43</v>
      </c>
      <c r="B37" s="39"/>
      <c r="C37" s="36"/>
    </row>
    <row r="38" spans="1:3" ht="15">
      <c r="A38" s="34" t="s">
        <v>126</v>
      </c>
      <c r="B38" s="39">
        <v>11442399.588</v>
      </c>
      <c r="C38" s="36">
        <v>48434533.21604519</v>
      </c>
    </row>
    <row r="39" spans="1:3" ht="15">
      <c r="A39" s="34"/>
      <c r="B39" s="39"/>
      <c r="C39" s="36"/>
    </row>
    <row r="40" spans="1:3" ht="15">
      <c r="A40" s="34" t="s">
        <v>89</v>
      </c>
      <c r="B40" s="39">
        <v>99433565.412</v>
      </c>
      <c r="C40" s="36">
        <v>420892339.0324548</v>
      </c>
    </row>
    <row r="41" spans="1:3" ht="15">
      <c r="A41" s="34" t="s">
        <v>92</v>
      </c>
      <c r="B41" s="39">
        <v>84518530.60020001</v>
      </c>
      <c r="C41" s="36">
        <v>357758488.1775866</v>
      </c>
    </row>
    <row r="42" spans="1:3" ht="15">
      <c r="A42" s="34" t="s">
        <v>91</v>
      </c>
      <c r="B42" s="39">
        <v>12926363.503560001</v>
      </c>
      <c r="C42" s="36">
        <v>54716004.07421913</v>
      </c>
    </row>
    <row r="43" spans="1:3" ht="15">
      <c r="A43" s="34" t="s">
        <v>90</v>
      </c>
      <c r="B43" s="39">
        <v>1988671.3082400002</v>
      </c>
      <c r="C43" s="36">
        <v>8417846.780649096</v>
      </c>
    </row>
    <row r="44" spans="1:3" ht="18.75">
      <c r="A44" s="47" t="s">
        <v>106</v>
      </c>
      <c r="B44" s="51">
        <v>137375144</v>
      </c>
      <c r="C44" s="51">
        <v>581495247.0376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  <headerFooter alignWithMargins="0">
    <oddHeader>&amp;LIndicatori tehnico economici si cofinantarea proiectului&amp;Ranexa : 2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zoomScale="90" zoomScaleNormal="90" workbookViewId="0" topLeftCell="A4">
      <selection activeCell="A40" sqref="A40"/>
    </sheetView>
  </sheetViews>
  <sheetFormatPr defaultColWidth="9.140625" defaultRowHeight="15"/>
  <cols>
    <col min="1" max="1" width="88.00390625" style="0" customWidth="1"/>
    <col min="2" max="2" width="25.00390625" style="0" customWidth="1"/>
    <col min="3" max="3" width="24.8515625" style="0" customWidth="1"/>
    <col min="5" max="5" width="14.28125" style="0" customWidth="1"/>
  </cols>
  <sheetData>
    <row r="1" ht="15">
      <c r="C1" s="3"/>
    </row>
    <row r="2" spans="1:3" ht="18.75">
      <c r="A2" s="2" t="s">
        <v>70</v>
      </c>
      <c r="C2" s="3"/>
    </row>
    <row r="3" ht="15">
      <c r="C3" s="3"/>
    </row>
    <row r="4" spans="1:3" ht="15.75">
      <c r="A4" s="4" t="s">
        <v>26</v>
      </c>
      <c r="B4" s="5" t="s">
        <v>28</v>
      </c>
      <c r="C4" s="9"/>
    </row>
    <row r="5" spans="1:3" ht="15">
      <c r="A5" s="5" t="s">
        <v>29</v>
      </c>
      <c r="B5" s="5" t="s">
        <v>30</v>
      </c>
      <c r="C5" s="24" t="s">
        <v>71</v>
      </c>
    </row>
    <row r="6" spans="1:3" ht="15">
      <c r="A6" s="5" t="s">
        <v>31</v>
      </c>
      <c r="B6" s="5" t="s">
        <v>36</v>
      </c>
      <c r="C6" s="25" t="s">
        <v>54</v>
      </c>
    </row>
    <row r="7" spans="1:3" ht="15">
      <c r="A7" s="5" t="s">
        <v>32</v>
      </c>
      <c r="B7" s="5" t="s">
        <v>36</v>
      </c>
      <c r="C7" s="25" t="s">
        <v>72</v>
      </c>
    </row>
    <row r="8" spans="1:3" ht="15">
      <c r="A8" s="5" t="s">
        <v>76</v>
      </c>
      <c r="B8" s="5" t="s">
        <v>36</v>
      </c>
      <c r="C8" s="25" t="s">
        <v>48</v>
      </c>
    </row>
    <row r="9" spans="1:3" ht="15">
      <c r="A9" s="5" t="s">
        <v>73</v>
      </c>
      <c r="B9" s="5" t="s">
        <v>36</v>
      </c>
      <c r="C9" s="25" t="s">
        <v>77</v>
      </c>
    </row>
    <row r="10" spans="1:3" ht="15">
      <c r="A10" s="5" t="s">
        <v>33</v>
      </c>
      <c r="B10" s="5" t="s">
        <v>36</v>
      </c>
      <c r="C10" s="24">
        <v>0</v>
      </c>
    </row>
    <row r="11" spans="1:3" ht="15">
      <c r="A11" s="5" t="s">
        <v>34</v>
      </c>
      <c r="B11" s="5" t="s">
        <v>30</v>
      </c>
      <c r="C11" s="26">
        <v>0</v>
      </c>
    </row>
    <row r="12" spans="1:3" ht="15">
      <c r="A12" s="5" t="s">
        <v>35</v>
      </c>
      <c r="B12" s="5" t="s">
        <v>30</v>
      </c>
      <c r="C12" s="26">
        <v>0</v>
      </c>
    </row>
    <row r="13" ht="15">
      <c r="C13" s="27"/>
    </row>
    <row r="14" spans="1:3" ht="15.75">
      <c r="A14" s="4" t="s">
        <v>27</v>
      </c>
      <c r="B14" s="5"/>
      <c r="C14" s="24"/>
    </row>
    <row r="15" spans="1:3" ht="15">
      <c r="A15" s="5" t="s">
        <v>37</v>
      </c>
      <c r="B15" s="5" t="s">
        <v>30</v>
      </c>
      <c r="C15" s="26">
        <v>0</v>
      </c>
    </row>
    <row r="16" spans="1:3" ht="15">
      <c r="A16" s="5" t="s">
        <v>38</v>
      </c>
      <c r="B16" s="5" t="s">
        <v>30</v>
      </c>
      <c r="C16" s="24">
        <v>0</v>
      </c>
    </row>
    <row r="17" spans="1:3" ht="15">
      <c r="A17" s="5" t="s">
        <v>39</v>
      </c>
      <c r="B17" s="5" t="s">
        <v>36</v>
      </c>
      <c r="C17" s="25" t="s">
        <v>54</v>
      </c>
    </row>
    <row r="18" spans="1:3" ht="15">
      <c r="A18" s="5" t="s">
        <v>40</v>
      </c>
      <c r="B18" s="5" t="s">
        <v>36</v>
      </c>
      <c r="C18" s="25" t="s">
        <v>54</v>
      </c>
    </row>
    <row r="19" spans="1:3" ht="15">
      <c r="A19" s="5" t="s">
        <v>41</v>
      </c>
      <c r="B19" s="5" t="s">
        <v>36</v>
      </c>
      <c r="C19" s="24">
        <v>0</v>
      </c>
    </row>
    <row r="20" spans="1:3" ht="15">
      <c r="A20" s="5" t="s">
        <v>42</v>
      </c>
      <c r="B20" s="5" t="s">
        <v>30</v>
      </c>
      <c r="C20" s="24">
        <v>0</v>
      </c>
    </row>
    <row r="21" spans="1:3" ht="15">
      <c r="A21" s="45"/>
      <c r="B21" s="45"/>
      <c r="C21" s="46"/>
    </row>
    <row r="22" spans="1:3" ht="15">
      <c r="A22" s="45"/>
      <c r="B22" s="52" t="s">
        <v>101</v>
      </c>
      <c r="C22" s="46">
        <v>4.2329</v>
      </c>
    </row>
    <row r="23" spans="1:3" ht="15">
      <c r="A23" s="45"/>
      <c r="B23" s="39" t="s">
        <v>97</v>
      </c>
      <c r="C23" s="37" t="s">
        <v>98</v>
      </c>
    </row>
    <row r="24" spans="1:3" ht="37.5">
      <c r="A24" s="88" t="s">
        <v>102</v>
      </c>
      <c r="B24" s="72">
        <v>11762532</v>
      </c>
      <c r="C24" s="87">
        <f>B24*C22</f>
        <v>49789621.7028</v>
      </c>
    </row>
    <row r="25" spans="1:3" ht="15">
      <c r="A25" s="34" t="s">
        <v>95</v>
      </c>
      <c r="B25" s="39">
        <v>9456807</v>
      </c>
      <c r="C25" s="54">
        <f>B25*C22</f>
        <v>40029718.3503</v>
      </c>
    </row>
    <row r="26" spans="1:3" ht="37.5">
      <c r="A26" s="88" t="s">
        <v>115</v>
      </c>
      <c r="B26" s="72">
        <f>B46/B36*B24</f>
        <v>14573758.409269385</v>
      </c>
      <c r="C26" s="87">
        <f>B26*C22</f>
        <v>61689261.97059638</v>
      </c>
    </row>
    <row r="27" spans="1:3" ht="15">
      <c r="A27" s="34" t="s">
        <v>94</v>
      </c>
      <c r="B27" s="39"/>
      <c r="C27" s="54"/>
    </row>
    <row r="28" spans="1:3" ht="15">
      <c r="A28" s="34" t="s">
        <v>126</v>
      </c>
      <c r="B28" s="39">
        <f>10.32%*B24</f>
        <v>1213893.3024</v>
      </c>
      <c r="C28" s="54">
        <f>B28*C22</f>
        <v>5138288.95972896</v>
      </c>
    </row>
    <row r="29" spans="1:3" ht="15">
      <c r="A29" s="34" t="s">
        <v>89</v>
      </c>
      <c r="B29" s="66">
        <f>89.68%*B24</f>
        <v>10548638.6976</v>
      </c>
      <c r="C29" s="54">
        <f>B29*C22</f>
        <v>44651332.743071035</v>
      </c>
    </row>
    <row r="30" spans="1:3" ht="15">
      <c r="A30" s="34" t="s">
        <v>92</v>
      </c>
      <c r="B30" s="66">
        <f>85%*B29</f>
        <v>8966342.892959999</v>
      </c>
      <c r="C30" s="54">
        <f>B30*C22</f>
        <v>37953632.83161038</v>
      </c>
    </row>
    <row r="31" spans="1:3" ht="15">
      <c r="A31" s="34" t="s">
        <v>91</v>
      </c>
      <c r="B31" s="66">
        <f>13%*B29</f>
        <v>1371323.030688</v>
      </c>
      <c r="C31" s="54">
        <f>B31*C22</f>
        <v>5804673.256599234</v>
      </c>
    </row>
    <row r="32" spans="1:3" ht="15">
      <c r="A32" s="75" t="s">
        <v>90</v>
      </c>
      <c r="B32" s="81">
        <f>2%*B29</f>
        <v>210972.773952</v>
      </c>
      <c r="C32" s="82">
        <f>B32*C22</f>
        <v>893026.6548614207</v>
      </c>
    </row>
    <row r="33" spans="1:5" ht="15">
      <c r="A33" s="45"/>
      <c r="B33" s="45"/>
      <c r="C33" s="45"/>
      <c r="D33" s="44"/>
      <c r="E33" s="44"/>
    </row>
    <row r="34" spans="1:5" s="42" customFormat="1" ht="18.75">
      <c r="A34" s="45" t="s">
        <v>113</v>
      </c>
      <c r="B34" s="64"/>
      <c r="C34" s="65"/>
      <c r="D34" s="55"/>
      <c r="E34" s="55"/>
    </row>
    <row r="35" spans="2:5" ht="15">
      <c r="B35" s="34" t="s">
        <v>97</v>
      </c>
      <c r="C35" s="60" t="s">
        <v>98</v>
      </c>
      <c r="D35" s="62"/>
      <c r="E35" s="62"/>
    </row>
    <row r="36" spans="1:5" ht="18.75">
      <c r="A36" s="47" t="s">
        <v>100</v>
      </c>
      <c r="B36" s="51">
        <v>110875965</v>
      </c>
      <c r="C36" s="51">
        <v>469326872.2485</v>
      </c>
      <c r="D36" s="55"/>
      <c r="E36" s="55"/>
    </row>
    <row r="37" spans="1:5" ht="15">
      <c r="A37" s="48" t="s">
        <v>99</v>
      </c>
      <c r="B37" s="39">
        <v>73653781</v>
      </c>
      <c r="C37" s="61">
        <v>311769089.5949</v>
      </c>
      <c r="D37" s="55"/>
      <c r="E37" s="55"/>
    </row>
    <row r="38" spans="1:3" ht="15">
      <c r="A38" s="5"/>
      <c r="B38" s="39"/>
      <c r="C38" s="36"/>
    </row>
    <row r="39" spans="1:3" ht="15">
      <c r="A39" s="34" t="s">
        <v>43</v>
      </c>
      <c r="B39" s="39"/>
      <c r="C39" s="36"/>
    </row>
    <row r="40" spans="1:3" ht="15">
      <c r="A40" s="34" t="s">
        <v>126</v>
      </c>
      <c r="B40" s="39">
        <v>11442399.588</v>
      </c>
      <c r="C40" s="36">
        <v>48434533.21604519</v>
      </c>
    </row>
    <row r="41" spans="1:3" ht="15">
      <c r="A41" s="34"/>
      <c r="B41" s="39"/>
      <c r="C41" s="36"/>
    </row>
    <row r="42" spans="1:3" ht="15">
      <c r="A42" s="34" t="s">
        <v>89</v>
      </c>
      <c r="B42" s="39">
        <v>99433565.412</v>
      </c>
      <c r="C42" s="36">
        <v>420892339.0324548</v>
      </c>
    </row>
    <row r="43" spans="1:3" ht="15">
      <c r="A43" s="34" t="s">
        <v>92</v>
      </c>
      <c r="B43" s="39">
        <v>84518530.60020001</v>
      </c>
      <c r="C43" s="36">
        <v>357758488.1775866</v>
      </c>
    </row>
    <row r="44" spans="1:3" ht="15">
      <c r="A44" s="34" t="s">
        <v>91</v>
      </c>
      <c r="B44" s="39">
        <v>12926363.503560001</v>
      </c>
      <c r="C44" s="36">
        <v>54716004.07421913</v>
      </c>
    </row>
    <row r="45" spans="1:3" ht="15">
      <c r="A45" s="34" t="s">
        <v>90</v>
      </c>
      <c r="B45" s="39">
        <v>1988671.3082400002</v>
      </c>
      <c r="C45" s="36">
        <v>8417846.780649096</v>
      </c>
    </row>
    <row r="46" spans="1:3" ht="18.75">
      <c r="A46" s="47" t="s">
        <v>106</v>
      </c>
      <c r="B46" s="51">
        <v>137375144</v>
      </c>
      <c r="C46" s="51">
        <v>581495247.0376</v>
      </c>
    </row>
    <row r="47" spans="1:3" ht="15.75">
      <c r="A47" s="1"/>
      <c r="B47" s="20"/>
      <c r="C47" s="3"/>
    </row>
    <row r="48" spans="1:3" ht="15.75">
      <c r="A48" s="1"/>
      <c r="B48" s="20"/>
      <c r="C48" s="3"/>
    </row>
    <row r="49" spans="1:2" ht="15.75">
      <c r="A49" s="1"/>
      <c r="B49" s="20"/>
    </row>
    <row r="50" ht="15.75">
      <c r="B50" s="20"/>
    </row>
    <row r="52" spans="1:3" ht="45" customHeight="1">
      <c r="A52" s="89"/>
      <c r="B52" s="89"/>
      <c r="C52" s="89"/>
    </row>
    <row r="54" spans="1:3" ht="15">
      <c r="A54" s="1"/>
      <c r="B54" s="1"/>
      <c r="C54" s="3"/>
    </row>
    <row r="55" spans="1:5" ht="15">
      <c r="A55" s="1"/>
      <c r="B55" s="23"/>
      <c r="E55" s="21"/>
    </row>
    <row r="56" spans="1:5" ht="15">
      <c r="A56" s="1"/>
      <c r="B56" s="23"/>
      <c r="E56" s="21"/>
    </row>
    <row r="57" spans="1:5" ht="15">
      <c r="A57" s="1"/>
      <c r="B57" s="23"/>
      <c r="E57" s="21"/>
    </row>
    <row r="58" spans="1:5" ht="15">
      <c r="A58" s="1"/>
      <c r="B58" s="23"/>
      <c r="E58" s="21"/>
    </row>
    <row r="60" spans="1:3" ht="15">
      <c r="A60" s="3"/>
      <c r="C60" s="22"/>
    </row>
  </sheetData>
  <sheetProtection/>
  <mergeCells count="1">
    <mergeCell ref="A52:C52"/>
  </mergeCells>
  <printOptions/>
  <pageMargins left="0.7" right="0.7" top="0.75" bottom="0.75" header="0.3" footer="0.3"/>
  <pageSetup horizontalDpi="600" verticalDpi="600" orientation="portrait" paperSize="9" scale="63" r:id="rId1"/>
  <headerFooter alignWithMargins="0">
    <oddHeader>&amp;LIndicatori tehnico economici si cofinantarea proiectului&amp;Ranexa 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2010-10-15T15:33:39Z</cp:lastPrinted>
  <dcterms:created xsi:type="dcterms:W3CDTF">2010-08-03T11:20:00Z</dcterms:created>
  <dcterms:modified xsi:type="dcterms:W3CDTF">2010-10-26T08:08:27Z</dcterms:modified>
  <cp:category/>
  <cp:version/>
  <cp:contentType/>
  <cp:contentStatus/>
</cp:coreProperties>
</file>