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3"/>
  </bookViews>
  <sheets>
    <sheet name="Sheet1" sheetId="1" r:id="rId1"/>
    <sheet name="DGEN" sheetId="2" r:id="rId2"/>
    <sheet name="Sheet2" sheetId="3" r:id="rId3"/>
    <sheet name="DOB03" sheetId="4" r:id="rId4"/>
    <sheet name="Sheet3" sheetId="5" r:id="rId5"/>
  </sheets>
  <definedNames>
    <definedName name="_xlnm.Print_Area" localSheetId="1">'DGEN'!$A$1:$H$48</definedName>
    <definedName name="_xlnm.Print_Area" localSheetId="3">'DOB03'!$A$1:$I$29</definedName>
  </definedNames>
  <calcPr fullCalcOnLoad="1"/>
</workbook>
</file>

<file path=xl/sharedStrings.xml><?xml version="1.0" encoding="utf-8"?>
<sst xmlns="http://schemas.openxmlformats.org/spreadsheetml/2006/main" count="232" uniqueCount="159">
  <si>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</si>
  <si>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</si>
  <si>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</si>
  <si>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</si>
  <si>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</si>
  <si>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</si>
  <si>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</si>
  <si>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</si>
  <si>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</si>
  <si>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</si>
  <si>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</si>
  <si>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</si>
  <si>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</si>
  <si>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</si>
  <si>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</si>
  <si>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</si>
  <si>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</si>
  <si>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</si>
  <si>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</si>
  <si>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</si>
  <si>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</si>
  <si>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</si>
  <si>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</si>
  <si>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</si>
  <si>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</si>
  <si>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</si>
  <si>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</si>
  <si>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</si>
  <si>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</si>
  <si>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ÎNTOCMIT: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</si>
  <si>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</si>
  <si>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</si>
  <si>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</si>
  <si>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</si>
  <si>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</si>
  <si>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</si>
  <si>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</si>
  <si>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</si>
  <si>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</si>
  <si>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</si>
  <si>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</si>
  <si>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</si>
  <si>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</si>
  <si>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</si>
  <si>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</si>
  <si>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</si>
  <si>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</si>
  <si>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</si>
  <si>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</si>
  <si>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</si>
  <si>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</si>
  <si>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</si>
  <si>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</si>
  <si>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</si>
  <si>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</si>
  <si>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</si>
  <si>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</si>
  <si>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</si>
  <si>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</si>
  <si>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</si>
  <si>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</si>
  <si>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</si>
  <si>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</si>
  <si>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</si>
  <si>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</si>
  <si>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</si>
  <si>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</si>
  <si>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</si>
  <si>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</si>
  <si>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</si>
  <si>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</si>
  <si>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</si>
  <si>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</si>
  <si>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</si>
  <si>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</si>
  <si>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</si>
  <si>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</si>
  <si>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</si>
  <si>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</si>
  <si>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</si>
  <si>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</si>
  <si>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</si>
  <si>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</si>
  <si>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</si>
  <si>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</si>
  <si>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</si>
  <si>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</si>
  <si>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>Anexa 2 la devizul general</t>
  </si>
  <si>
    <t xml:space="preserve"> cursul RON /EURO de</t>
  </si>
  <si>
    <t>Aviz Apele Romane</t>
  </si>
  <si>
    <t>Aviz Protectia Mediului</t>
  </si>
  <si>
    <t>Consultanta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</si>
  <si>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</si>
  <si>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</si>
  <si>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</si>
  <si>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</si>
  <si>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</si>
  <si>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</si>
  <si>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</si>
  <si>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</si>
  <si>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</si>
  <si>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</si>
  <si>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</si>
  <si>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</si>
  <si>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</si>
  <si>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</si>
  <si>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</si>
  <si>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</si>
  <si>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</si>
  <si>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</si>
  <si>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</si>
  <si>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</si>
  <si>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</si>
  <si>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</si>
  <si>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</si>
  <si>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</si>
  <si>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</si>
  <si>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</si>
  <si>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</si>
  <si>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</si>
  <si>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</si>
  <si>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</si>
  <si>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</si>
  <si>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</si>
  <si>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</si>
  <si>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</si>
  <si>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</si>
  <si>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</si>
  <si>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</si>
  <si>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</si>
  <si>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</si>
  <si>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</si>
  <si>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</si>
  <si>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</si>
  <si>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Total I</t>
  </si>
  <si>
    <t>III. PROCURARE</t>
  </si>
  <si>
    <t>Montaj utilaje si echipamente tehnologice</t>
  </si>
  <si>
    <t>9.1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</si>
  <si>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</si>
  <si>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</si>
  <si>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</si>
  <si>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</si>
  <si>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</si>
  <si>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</si>
  <si>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</si>
  <si>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</si>
  <si>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</si>
  <si>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</si>
  <si>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</si>
  <si>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</si>
  <si>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</si>
  <si>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Întocmit</t>
  </si>
  <si>
    <t>mii RON</t>
  </si>
  <si>
    <t>mii RON  x</t>
  </si>
  <si>
    <r>
      <t xml:space="preserve">modernizare </t>
    </r>
    <r>
      <rPr>
        <b/>
        <sz val="10"/>
        <rFont val="Courier New"/>
        <family val="3"/>
      </rPr>
      <t>IP Bd.1848</t>
    </r>
    <r>
      <rPr>
        <sz val="10"/>
        <rFont val="Courier New"/>
        <family val="3"/>
      </rPr>
      <t xml:space="preserve"> tronson cuprins intre str. Budiului si Ghe.Doja</t>
    </r>
  </si>
  <si>
    <t xml:space="preserve">Modernizare retele Iluminat Public si relele de canalizatie Fibra Optica in Municipiul Tg.Mures </t>
  </si>
  <si>
    <t xml:space="preserve">Ing. </t>
  </si>
  <si>
    <t>din data de 17.01.2011</t>
  </si>
  <si>
    <t>In mii lei/mii euro la cursul 1 euro =4,267 lei din data de 17.01.2011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</si>
</sst>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0" fillId="0" borderId="0" xfId="21" applyAlignment="1">
      <alignment horizontal="center"/>
      <protection/>
    </xf>
    <xf numFmtId="1" fontId="8" fillId="0" borderId="0" xfId="21" applyNumberFormat="1" applyFont="1">
      <alignment/>
      <protection/>
    </xf>
    <xf numFmtId="10" fontId="0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1" fontId="0" fillId="0" borderId="0" xfId="21" applyNumberFormat="1">
      <alignment/>
      <protection/>
    </xf>
    <xf numFmtId="0" fontId="6" fillId="0" borderId="0" xfId="21" applyFont="1">
      <alignment/>
      <protection/>
    </xf>
    <xf numFmtId="0" fontId="0" fillId="0" borderId="0" xfId="21" applyBorder="1">
      <alignment/>
      <protection/>
    </xf>
    <xf numFmtId="0" fontId="8" fillId="0" borderId="0" xfId="21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left" wrapText="1"/>
      <protection/>
    </xf>
    <xf numFmtId="0" fontId="14" fillId="0" borderId="0" xfId="21" applyFont="1">
      <alignment/>
      <protection/>
    </xf>
    <xf numFmtId="0" fontId="0" fillId="0" borderId="0" xfId="22">
      <alignment/>
      <protection/>
    </xf>
    <xf numFmtId="0" fontId="16" fillId="0" borderId="0" xfId="22" applyFont="1">
      <alignment/>
      <protection/>
    </xf>
    <xf numFmtId="0" fontId="14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1" xfId="21" applyFont="1" applyBorder="1">
      <alignment/>
      <protection/>
    </xf>
    <xf numFmtId="2" fontId="0" fillId="0" borderId="0" xfId="21" applyNumberFormat="1">
      <alignment/>
      <protection/>
    </xf>
    <xf numFmtId="4" fontId="13" fillId="0" borderId="0" xfId="21" applyNumberFormat="1" applyFont="1" applyAlignment="1">
      <alignment horizontal="right"/>
      <protection/>
    </xf>
    <xf numFmtId="4" fontId="5" fillId="0" borderId="0" xfId="21" applyNumberFormat="1" applyFont="1" applyAlignment="1">
      <alignment horizontal="center"/>
      <protection/>
    </xf>
    <xf numFmtId="4" fontId="14" fillId="0" borderId="0" xfId="21" applyNumberFormat="1" applyFont="1">
      <alignment/>
      <protection/>
    </xf>
    <xf numFmtId="4" fontId="7" fillId="0" borderId="1" xfId="21" applyNumberFormat="1" applyFont="1" applyBorder="1">
      <alignment/>
      <protection/>
    </xf>
    <xf numFmtId="4" fontId="0" fillId="0" borderId="0" xfId="21" applyNumberFormat="1">
      <alignment/>
      <protection/>
    </xf>
    <xf numFmtId="4" fontId="9" fillId="0" borderId="0" xfId="21" applyNumberFormat="1" applyFont="1">
      <alignment/>
      <protection/>
    </xf>
    <xf numFmtId="4" fontId="7" fillId="0" borderId="0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4" fillId="0" borderId="0" xfId="21" applyNumberFormat="1" applyFont="1" applyAlignment="1">
      <alignment horizontal="right" wrapText="1"/>
      <protection/>
    </xf>
    <xf numFmtId="4" fontId="9" fillId="0" borderId="2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3" fontId="2" fillId="0" borderId="0" xfId="0" applyNumberFormat="1" applyFont="1" applyAlignment="1">
      <alignment horizontal="center"/>
    </xf>
    <xf numFmtId="0" fontId="0" fillId="0" borderId="0" xfId="22" applyFont="1">
      <alignment/>
      <protection/>
    </xf>
    <xf numFmtId="0" fontId="0" fillId="0" borderId="3" xfId="22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3" fillId="0" borderId="4" xfId="0" applyNumberFormat="1" applyFont="1" applyBorder="1" applyAlignment="1">
      <alignment/>
    </xf>
    <xf numFmtId="196" fontId="18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6" fillId="0" borderId="0" xfId="22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5" fillId="0" borderId="3" xfId="22" applyNumberFormat="1" applyFont="1" applyBorder="1" applyAlignment="1">
      <alignment horizontal="left"/>
      <protection/>
    </xf>
    <xf numFmtId="4" fontId="0" fillId="0" borderId="3" xfId="22" applyNumberFormat="1" applyFont="1" applyBorder="1" applyAlignment="1">
      <alignment horizontal="center"/>
      <protection/>
    </xf>
    <xf numFmtId="4" fontId="0" fillId="0" borderId="3" xfId="22" applyNumberFormat="1" applyBorder="1">
      <alignment/>
      <protection/>
    </xf>
    <xf numFmtId="4" fontId="14" fillId="0" borderId="3" xfId="22" applyNumberFormat="1" applyFont="1" applyBorder="1" applyAlignment="1">
      <alignment horizontal="right"/>
      <protection/>
    </xf>
    <xf numFmtId="4" fontId="13" fillId="0" borderId="3" xfId="22" applyNumberFormat="1" applyFont="1" applyBorder="1">
      <alignment/>
      <protection/>
    </xf>
    <xf numFmtId="0" fontId="1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vertical="top" wrapText="1"/>
    </xf>
    <xf numFmtId="3" fontId="0" fillId="0" borderId="3" xfId="22" applyNumberFormat="1" applyBorder="1" applyAlignment="1">
      <alignment horizontal="center"/>
      <protection/>
    </xf>
    <xf numFmtId="4" fontId="0" fillId="0" borderId="0" xfId="22" applyNumberFormat="1">
      <alignment/>
      <protection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wrapText="1"/>
    </xf>
    <xf numFmtId="1" fontId="3" fillId="0" borderId="8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left" vertical="center" wrapText="1"/>
    </xf>
    <xf numFmtId="4" fontId="13" fillId="0" borderId="8" xfId="22" applyNumberFormat="1" applyFont="1" applyBorder="1" applyAlignment="1">
      <alignment horizontal="left"/>
      <protection/>
    </xf>
    <xf numFmtId="4" fontId="13" fillId="0" borderId="7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0" fontId="6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3" fillId="0" borderId="3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17" fillId="0" borderId="8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1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/>
    </xf>
    <xf numFmtId="49" fontId="17" fillId="3" borderId="1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9" fontId="17" fillId="0" borderId="8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8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left" vertical="top" wrapText="1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 horizontal="left" wrapText="1"/>
      <protection/>
    </xf>
    <xf numFmtId="49" fontId="1" fillId="0" borderId="0" xfId="0" applyNumberFormat="1" applyFont="1" applyBorder="1" applyAlignment="1">
      <alignment horizontal="left"/>
    </xf>
    <xf numFmtId="0" fontId="0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 shrinkToFit="1"/>
      <protection/>
    </xf>
    <xf numFmtId="0" fontId="0" fillId="0" borderId="0" xfId="21" applyAlignment="1">
      <alignment shrinkToFit="1"/>
      <protection/>
    </xf>
    <xf numFmtId="0" fontId="6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0" fillId="0" borderId="9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v. gen. El. 2000 oct" xfId="21"/>
    <cellStyle name="Normal_Preţuri material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G1">
      <selection activeCell="J25" sqref="J25"/>
    </sheetView>
  </sheetViews>
  <sheetFormatPr defaultColWidth="9.140625" defaultRowHeight="12.75"/>
  <cols>
    <col min="1" max="1" width="6.140625" style="36" hidden="1" customWidth="1"/>
    <col min="2" max="2" width="63.8515625" style="36" hidden="1" customWidth="1"/>
    <col min="3" max="3" width="6.28125" style="36" hidden="1" customWidth="1"/>
    <col min="4" max="4" width="10.140625" style="36" hidden="1" customWidth="1"/>
    <col min="5" max="5" width="11.28125" style="36" hidden="1" customWidth="1"/>
    <col min="6" max="6" width="12.57421875" style="36" hidden="1" customWidth="1"/>
    <col min="7" max="16384" width="9.140625" style="36" customWidth="1"/>
  </cols>
  <sheetData>
    <row r="1" spans="1:5" ht="48.75" customHeight="1">
      <c r="A1" s="79"/>
      <c r="B1" s="131"/>
      <c r="C1" s="132"/>
      <c r="D1" s="132"/>
      <c r="E1" s="132"/>
    </row>
    <row r="2" spans="1:6" ht="45" customHeight="1">
      <c r="A2" s="58"/>
      <c r="B2" s="59"/>
      <c r="C2" s="59"/>
      <c r="D2" s="59"/>
      <c r="E2" s="60"/>
      <c r="F2" s="60"/>
    </row>
    <row r="3" spans="1:10" ht="15" customHeight="1">
      <c r="A3" s="89"/>
      <c r="B3" s="81"/>
      <c r="C3" s="82"/>
      <c r="D3" s="83"/>
      <c r="E3" s="84"/>
      <c r="F3" s="83"/>
      <c r="J3" s="90"/>
    </row>
    <row r="4" spans="1:6" ht="15" customHeight="1">
      <c r="A4" s="89"/>
      <c r="B4" s="81"/>
      <c r="C4" s="82"/>
      <c r="D4" s="83"/>
      <c r="E4" s="84"/>
      <c r="F4" s="83"/>
    </row>
    <row r="5" spans="1:6" ht="15" customHeight="1">
      <c r="A5" s="89"/>
      <c r="B5" s="81"/>
      <c r="C5" s="82"/>
      <c r="D5" s="83"/>
      <c r="E5" s="84"/>
      <c r="F5" s="83"/>
    </row>
    <row r="6" spans="1:6" ht="15" customHeight="1">
      <c r="A6" s="89"/>
      <c r="B6" s="81"/>
      <c r="C6" s="82"/>
      <c r="D6" s="83"/>
      <c r="E6" s="84"/>
      <c r="F6" s="83"/>
    </row>
    <row r="7" spans="1:6" ht="15" customHeight="1">
      <c r="A7" s="89"/>
      <c r="B7" s="81"/>
      <c r="C7" s="82"/>
      <c r="D7" s="83"/>
      <c r="E7" s="84"/>
      <c r="F7" s="83"/>
    </row>
    <row r="8" spans="1:6" ht="15" customHeight="1">
      <c r="A8" s="128"/>
      <c r="B8" s="129"/>
      <c r="C8" s="129"/>
      <c r="D8" s="129"/>
      <c r="E8" s="130"/>
      <c r="F8" s="85"/>
    </row>
    <row r="9" spans="1:2" ht="15" customHeight="1">
      <c r="A9" s="37"/>
      <c r="B9" s="38"/>
    </row>
    <row r="10" ht="22.5" customHeight="1"/>
    <row r="11" ht="12.75" customHeight="1">
      <c r="E11" s="57"/>
    </row>
    <row r="12" ht="11.25" customHeight="1"/>
    <row r="13" spans="1:5" ht="12" customHeight="1">
      <c r="A13" s="37"/>
      <c r="B13" s="39"/>
      <c r="D13" s="133"/>
      <c r="E13" s="133"/>
    </row>
    <row r="14" spans="4:6" ht="10.5" customHeight="1">
      <c r="D14" s="133"/>
      <c r="E14" s="133"/>
      <c r="F14" s="134"/>
    </row>
    <row r="15" ht="11.25" customHeight="1"/>
  </sheetData>
  <mergeCells count="4">
    <mergeCell ref="A8:E8"/>
    <mergeCell ref="B1:E1"/>
    <mergeCell ref="D13:E13"/>
    <mergeCell ref="D14:F14"/>
  </mergeCells>
  <printOptions/>
  <pageMargins left="1.68" right="0.24" top="0.91" bottom="0.67" header="0.35" footer="0.46"/>
  <pageSetup horizontalDpi="600" verticalDpi="600" orientation="landscape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workbookViewId="0" topLeftCell="A25">
      <selection activeCell="K13" sqref="K13"/>
    </sheetView>
  </sheetViews>
  <sheetFormatPr defaultColWidth="9.140625" defaultRowHeight="12.75"/>
  <cols>
    <col min="1" max="1" width="4.00390625" style="0" bestFit="1" customWidth="1"/>
    <col min="2" max="2" width="41.28125" style="0" customWidth="1"/>
    <col min="3" max="3" width="9.421875" style="0" customWidth="1"/>
    <col min="4" max="4" width="13.140625" style="0" bestFit="1" customWidth="1"/>
    <col min="5" max="5" width="11.00390625" style="0" customWidth="1"/>
    <col min="6" max="6" width="11.00390625" style="0" bestFit="1" customWidth="1"/>
    <col min="7" max="7" width="13.140625" style="0" bestFit="1" customWidth="1"/>
    <col min="8" max="8" width="11.00390625" style="0" bestFit="1" customWidth="1"/>
    <col min="9" max="9" width="12.421875" style="0" customWidth="1"/>
  </cols>
  <sheetData>
    <row r="1" spans="1:8" ht="13.5">
      <c r="A1" s="145"/>
      <c r="B1" s="145"/>
      <c r="C1" s="145"/>
      <c r="D1" s="163" t="s">
        <v>1</v>
      </c>
      <c r="E1" s="164"/>
      <c r="F1" s="162"/>
      <c r="G1" s="134"/>
      <c r="H1" s="67"/>
    </row>
    <row r="2" spans="1:8" ht="13.5">
      <c r="A2" s="161"/>
      <c r="B2" s="161"/>
      <c r="C2" s="65"/>
      <c r="D2" s="175" t="s">
        <v>146</v>
      </c>
      <c r="E2" s="176"/>
      <c r="F2" s="66" t="s">
        <v>46</v>
      </c>
      <c r="G2" s="67"/>
      <c r="H2" s="65"/>
    </row>
    <row r="3" spans="1:8" ht="17.25" customHeight="1">
      <c r="A3" s="152" t="s">
        <v>50</v>
      </c>
      <c r="B3" s="153"/>
      <c r="C3" s="153"/>
      <c r="D3" s="153"/>
      <c r="E3" s="153"/>
      <c r="F3" s="153"/>
      <c r="G3" s="153"/>
      <c r="H3" s="154"/>
    </row>
    <row r="4" spans="1:8" ht="12.75">
      <c r="A4" s="146" t="s">
        <v>92</v>
      </c>
      <c r="B4" s="147"/>
      <c r="C4" s="147"/>
      <c r="D4" s="147"/>
      <c r="E4" s="147"/>
      <c r="F4" s="147"/>
      <c r="G4" s="147"/>
      <c r="H4" s="148"/>
    </row>
    <row r="5" spans="1:8" ht="15" customHeight="1">
      <c r="A5" s="149"/>
      <c r="B5" s="150"/>
      <c r="C5" s="150"/>
      <c r="D5" s="150"/>
      <c r="E5" s="150"/>
      <c r="F5" s="150"/>
      <c r="G5" s="150"/>
      <c r="H5" s="151"/>
    </row>
    <row r="6" spans="1:8" ht="24.75" customHeight="1">
      <c r="A6" s="156" t="s">
        <v>155</v>
      </c>
      <c r="B6" s="157"/>
      <c r="C6" s="157"/>
      <c r="D6" s="157"/>
      <c r="E6" s="157"/>
      <c r="F6" s="157"/>
      <c r="G6" s="157"/>
      <c r="H6" s="158"/>
    </row>
    <row r="7" spans="1:8" ht="12.75">
      <c r="A7" s="68"/>
      <c r="B7" s="186" t="s">
        <v>88</v>
      </c>
      <c r="C7" s="186"/>
      <c r="D7" s="69">
        <v>4.267</v>
      </c>
      <c r="E7" s="70" t="s">
        <v>48</v>
      </c>
      <c r="F7" s="70"/>
      <c r="G7" s="177" t="s">
        <v>157</v>
      </c>
      <c r="H7" s="178"/>
    </row>
    <row r="8" spans="1:8" ht="38.25" customHeight="1">
      <c r="A8" s="143" t="s">
        <v>7</v>
      </c>
      <c r="B8" s="179" t="s">
        <v>41</v>
      </c>
      <c r="C8" s="180"/>
      <c r="D8" s="115" t="s">
        <v>94</v>
      </c>
      <c r="E8" s="116"/>
      <c r="F8" s="93" t="s">
        <v>93</v>
      </c>
      <c r="G8" s="115" t="s">
        <v>95</v>
      </c>
      <c r="H8" s="116"/>
    </row>
    <row r="9" spans="1:8" ht="26.25" customHeight="1">
      <c r="A9" s="144"/>
      <c r="B9" s="181"/>
      <c r="C9" s="182"/>
      <c r="D9" s="71" t="s">
        <v>96</v>
      </c>
      <c r="E9" s="72" t="s">
        <v>97</v>
      </c>
      <c r="F9" s="71" t="s">
        <v>96</v>
      </c>
      <c r="G9" s="71" t="s">
        <v>96</v>
      </c>
      <c r="H9" s="72" t="s">
        <v>97</v>
      </c>
    </row>
    <row r="10" spans="1:8" ht="12.75">
      <c r="A10" s="73" t="s">
        <v>2</v>
      </c>
      <c r="B10" s="159" t="s">
        <v>3</v>
      </c>
      <c r="C10" s="160"/>
      <c r="D10" s="73" t="s">
        <v>4</v>
      </c>
      <c r="E10" s="73" t="s">
        <v>5</v>
      </c>
      <c r="F10" s="73" t="s">
        <v>6</v>
      </c>
      <c r="G10" s="73" t="s">
        <v>40</v>
      </c>
      <c r="H10" s="73" t="s">
        <v>98</v>
      </c>
    </row>
    <row r="11" spans="1:8" ht="25.5" customHeight="1">
      <c r="A11" s="138" t="s">
        <v>101</v>
      </c>
      <c r="B11" s="139"/>
      <c r="C11" s="139"/>
      <c r="D11" s="139"/>
      <c r="E11" s="139"/>
      <c r="F11" s="139"/>
      <c r="G11" s="139"/>
      <c r="H11" s="119"/>
    </row>
    <row r="12" spans="1:8" ht="12.75">
      <c r="A12" s="74" t="s">
        <v>51</v>
      </c>
      <c r="B12" s="155" t="s">
        <v>55</v>
      </c>
      <c r="C12" s="155"/>
      <c r="D12" s="77">
        <v>0</v>
      </c>
      <c r="E12" s="77">
        <f>D12/D$7</f>
        <v>0</v>
      </c>
      <c r="F12" s="77">
        <f>G12-D12</f>
        <v>0</v>
      </c>
      <c r="G12" s="77">
        <f aca="true" t="shared" si="0" ref="G12:H15">D12*1.19</f>
        <v>0</v>
      </c>
      <c r="H12" s="77">
        <f t="shared" si="0"/>
        <v>0</v>
      </c>
    </row>
    <row r="13" spans="1:8" ht="12.75">
      <c r="A13" s="74" t="s">
        <v>56</v>
      </c>
      <c r="B13" s="185" t="s">
        <v>58</v>
      </c>
      <c r="C13" s="185"/>
      <c r="D13" s="77">
        <v>0</v>
      </c>
      <c r="E13" s="77">
        <f>D13/D$7</f>
        <v>0</v>
      </c>
      <c r="F13" s="77">
        <f>G13-D13</f>
        <v>0</v>
      </c>
      <c r="G13" s="77">
        <f t="shared" si="0"/>
        <v>0</v>
      </c>
      <c r="H13" s="77">
        <f t="shared" si="0"/>
        <v>0</v>
      </c>
    </row>
    <row r="14" spans="1:8" ht="24.75" customHeight="1">
      <c r="A14" s="75" t="s">
        <v>57</v>
      </c>
      <c r="B14" s="183" t="s">
        <v>99</v>
      </c>
      <c r="C14" s="184"/>
      <c r="D14" s="101">
        <v>0</v>
      </c>
      <c r="E14" s="77">
        <f>D14/D$7</f>
        <v>0</v>
      </c>
      <c r="F14" s="77">
        <f>G14-D14</f>
        <v>0</v>
      </c>
      <c r="G14" s="77">
        <f t="shared" si="0"/>
        <v>0</v>
      </c>
      <c r="H14" s="77">
        <f t="shared" si="0"/>
        <v>0</v>
      </c>
    </row>
    <row r="15" spans="1:8" ht="16.5" customHeight="1">
      <c r="A15" s="120" t="s">
        <v>100</v>
      </c>
      <c r="B15" s="121"/>
      <c r="C15" s="122"/>
      <c r="D15" s="102">
        <f>SUM(D12:D14)</f>
        <v>0</v>
      </c>
      <c r="E15" s="102">
        <f>D15/D$7</f>
        <v>0</v>
      </c>
      <c r="F15" s="102">
        <f>G15-D15</f>
        <v>0</v>
      </c>
      <c r="G15" s="102">
        <f t="shared" si="0"/>
        <v>0</v>
      </c>
      <c r="H15" s="102">
        <f t="shared" si="0"/>
        <v>0</v>
      </c>
    </row>
    <row r="16" spans="1:8" ht="27" customHeight="1">
      <c r="A16" s="140" t="s">
        <v>102</v>
      </c>
      <c r="B16" s="141"/>
      <c r="C16" s="141"/>
      <c r="D16" s="141"/>
      <c r="E16" s="141"/>
      <c r="F16" s="141"/>
      <c r="G16" s="141"/>
      <c r="H16" s="142"/>
    </row>
    <row r="17" spans="1:8" ht="18" customHeight="1">
      <c r="A17" s="120" t="s">
        <v>103</v>
      </c>
      <c r="B17" s="121"/>
      <c r="C17" s="122"/>
      <c r="D17" s="102">
        <v>0</v>
      </c>
      <c r="E17" s="102">
        <f>D17/D7</f>
        <v>0</v>
      </c>
      <c r="F17" s="102">
        <f>G17-D17</f>
        <v>0</v>
      </c>
      <c r="G17" s="102">
        <f>D17*1.19</f>
        <v>0</v>
      </c>
      <c r="H17" s="102">
        <f>E17*1.19</f>
        <v>0</v>
      </c>
    </row>
    <row r="18" spans="1:8" ht="27.75" customHeight="1">
      <c r="A18" s="138" t="s">
        <v>104</v>
      </c>
      <c r="B18" s="139"/>
      <c r="C18" s="139"/>
      <c r="D18" s="139"/>
      <c r="E18" s="139"/>
      <c r="F18" s="139"/>
      <c r="G18" s="139"/>
      <c r="H18" s="119"/>
    </row>
    <row r="19" spans="1:8" ht="12.75">
      <c r="A19" s="76" t="s">
        <v>44</v>
      </c>
      <c r="B19" s="123" t="s">
        <v>45</v>
      </c>
      <c r="C19" s="123"/>
      <c r="D19" s="77">
        <f>(Sheet2!G7)/1000</f>
        <v>0</v>
      </c>
      <c r="E19" s="77">
        <f>D19/D$7</f>
        <v>0</v>
      </c>
      <c r="F19" s="77">
        <f>G19-D19</f>
        <v>0</v>
      </c>
      <c r="G19" s="77">
        <f>D19*1.19</f>
        <v>0</v>
      </c>
      <c r="H19" s="77">
        <f>E19*1.19</f>
        <v>0</v>
      </c>
    </row>
    <row r="20" spans="1:8" ht="24.75" customHeight="1">
      <c r="A20" s="94" t="s">
        <v>30</v>
      </c>
      <c r="B20" s="136" t="s">
        <v>105</v>
      </c>
      <c r="C20" s="137"/>
      <c r="D20" s="77">
        <f>(Sheet2!G12+Sheet2!G24)/1000</f>
        <v>0.319</v>
      </c>
      <c r="E20" s="77">
        <f aca="true" t="shared" si="1" ref="E20:E25">D20/D$7</f>
        <v>0.07475978439184439</v>
      </c>
      <c r="F20" s="77">
        <f aca="true" t="shared" si="2" ref="F20:F25">G20-D20</f>
        <v>0.06061</v>
      </c>
      <c r="G20" s="77">
        <f aca="true" t="shared" si="3" ref="G20:G25">D20*1.19</f>
        <v>0.37961</v>
      </c>
      <c r="H20" s="77">
        <f aca="true" t="shared" si="4" ref="H20:H25">E20*1.19</f>
        <v>0.08896414342629481</v>
      </c>
    </row>
    <row r="21" spans="1:8" ht="12.75">
      <c r="A21" s="76" t="s">
        <v>31</v>
      </c>
      <c r="B21" s="123" t="s">
        <v>106</v>
      </c>
      <c r="C21" s="123"/>
      <c r="D21" s="77">
        <f>Sheet2!G31/1000</f>
        <v>5</v>
      </c>
      <c r="E21" s="77">
        <f t="shared" si="1"/>
        <v>1.1717834544176235</v>
      </c>
      <c r="F21" s="77">
        <f t="shared" si="2"/>
        <v>0.9499999999999993</v>
      </c>
      <c r="G21" s="77">
        <f t="shared" si="3"/>
        <v>5.949999999999999</v>
      </c>
      <c r="H21" s="77">
        <f t="shared" si="4"/>
        <v>1.394422310756972</v>
      </c>
    </row>
    <row r="22" spans="1:8" ht="14.25" customHeight="1">
      <c r="A22" s="76" t="s">
        <v>32</v>
      </c>
      <c r="B22" s="123" t="s">
        <v>107</v>
      </c>
      <c r="C22" s="123"/>
      <c r="D22" s="77">
        <f>Sheet2!G44/1000</f>
        <v>0.055</v>
      </c>
      <c r="E22" s="77">
        <f t="shared" si="1"/>
        <v>0.01288961799859386</v>
      </c>
      <c r="F22" s="77">
        <f t="shared" si="2"/>
        <v>0.010449999999999994</v>
      </c>
      <c r="G22" s="77">
        <f t="shared" si="3"/>
        <v>0.06545</v>
      </c>
      <c r="H22" s="77">
        <f t="shared" si="4"/>
        <v>0.015338645418326692</v>
      </c>
    </row>
    <row r="23" spans="1:8" ht="12.75">
      <c r="A23" s="76" t="s">
        <v>52</v>
      </c>
      <c r="B23" s="123" t="s">
        <v>91</v>
      </c>
      <c r="C23" s="123"/>
      <c r="D23" s="77">
        <f>(Sheet2!G48)/1000</f>
        <v>0</v>
      </c>
      <c r="E23" s="77">
        <f t="shared" si="1"/>
        <v>0</v>
      </c>
      <c r="F23" s="77">
        <f t="shared" si="2"/>
        <v>0</v>
      </c>
      <c r="G23" s="77">
        <f t="shared" si="3"/>
        <v>0</v>
      </c>
      <c r="H23" s="77">
        <f t="shared" si="4"/>
        <v>0</v>
      </c>
    </row>
    <row r="24" spans="1:8" ht="12.75">
      <c r="A24" s="76" t="s">
        <v>65</v>
      </c>
      <c r="B24" s="166" t="s">
        <v>66</v>
      </c>
      <c r="C24" s="167"/>
      <c r="D24" s="77">
        <f>(Sheet2!G51)/1000</f>
        <v>0</v>
      </c>
      <c r="E24" s="77">
        <f t="shared" si="1"/>
        <v>0</v>
      </c>
      <c r="F24" s="77">
        <f t="shared" si="2"/>
        <v>0</v>
      </c>
      <c r="G24" s="77">
        <f t="shared" si="3"/>
        <v>0</v>
      </c>
      <c r="H24" s="77">
        <f t="shared" si="4"/>
        <v>0</v>
      </c>
    </row>
    <row r="25" spans="1:8" ht="18" customHeight="1">
      <c r="A25" s="120" t="s">
        <v>108</v>
      </c>
      <c r="B25" s="121"/>
      <c r="C25" s="122"/>
      <c r="D25" s="102">
        <f>SUM(D19:D24)</f>
        <v>5.374</v>
      </c>
      <c r="E25" s="102">
        <f t="shared" si="1"/>
        <v>1.2594328568080617</v>
      </c>
      <c r="F25" s="102">
        <f t="shared" si="2"/>
        <v>1.0210599999999994</v>
      </c>
      <c r="G25" s="102">
        <f t="shared" si="3"/>
        <v>6.395059999999999</v>
      </c>
      <c r="H25" s="102">
        <f t="shared" si="4"/>
        <v>1.4987250996015933</v>
      </c>
    </row>
    <row r="26" spans="1:8" ht="26.25" customHeight="1">
      <c r="A26" s="140" t="s">
        <v>109</v>
      </c>
      <c r="B26" s="187"/>
      <c r="C26" s="187"/>
      <c r="D26" s="187"/>
      <c r="E26" s="187"/>
      <c r="F26" s="187"/>
      <c r="G26" s="187"/>
      <c r="H26" s="188"/>
    </row>
    <row r="27" spans="1:8" s="95" customFormat="1" ht="15" customHeight="1">
      <c r="A27" s="76" t="s">
        <v>33</v>
      </c>
      <c r="B27" s="127" t="s">
        <v>110</v>
      </c>
      <c r="C27" s="117"/>
      <c r="D27" s="77">
        <f>DOB03!E12</f>
        <v>1560</v>
      </c>
      <c r="E27" s="77">
        <f>D27/D$7</f>
        <v>365.59643777829854</v>
      </c>
      <c r="F27" s="77">
        <f>G27-D27</f>
        <v>296.39999999999986</v>
      </c>
      <c r="G27" s="77">
        <f>D27*1.19</f>
        <v>1856.3999999999999</v>
      </c>
      <c r="H27" s="77">
        <f>E27*1.19</f>
        <v>435.05976095617524</v>
      </c>
    </row>
    <row r="28" spans="1:8" s="95" customFormat="1" ht="12.75">
      <c r="A28" s="76" t="s">
        <v>34</v>
      </c>
      <c r="B28" s="125" t="s">
        <v>113</v>
      </c>
      <c r="C28" s="126"/>
      <c r="D28" s="77">
        <f>DOB03!E18</f>
        <v>0</v>
      </c>
      <c r="E28" s="77">
        <f aca="true" t="shared" si="5" ref="E28:E33">D28/D$7</f>
        <v>0</v>
      </c>
      <c r="F28" s="77">
        <f aca="true" t="shared" si="6" ref="F28:F33">G28-D28</f>
        <v>0</v>
      </c>
      <c r="G28" s="77">
        <f aca="true" t="shared" si="7" ref="G28:G33">D28*1.19</f>
        <v>0</v>
      </c>
      <c r="H28" s="77">
        <f aca="true" t="shared" si="8" ref="H28:H33">E28*1.19</f>
        <v>0</v>
      </c>
    </row>
    <row r="29" spans="1:9" s="95" customFormat="1" ht="24.75" customHeight="1">
      <c r="A29" s="94" t="s">
        <v>111</v>
      </c>
      <c r="B29" s="118" t="s">
        <v>114</v>
      </c>
      <c r="C29" s="189"/>
      <c r="D29" s="77">
        <f>Sheet3!E9</f>
        <v>0</v>
      </c>
      <c r="E29" s="77">
        <f t="shared" si="5"/>
        <v>0</v>
      </c>
      <c r="F29" s="77">
        <f t="shared" si="6"/>
        <v>0</v>
      </c>
      <c r="G29" s="77">
        <f t="shared" si="7"/>
        <v>0</v>
      </c>
      <c r="H29" s="77">
        <f t="shared" si="8"/>
        <v>0</v>
      </c>
      <c r="I29" s="96"/>
    </row>
    <row r="30" spans="1:9" s="95" customFormat="1" ht="14.25" customHeight="1">
      <c r="A30" s="76" t="s">
        <v>35</v>
      </c>
      <c r="B30" s="118" t="s">
        <v>115</v>
      </c>
      <c r="C30" s="189"/>
      <c r="D30" s="77">
        <v>0</v>
      </c>
      <c r="E30" s="77">
        <f t="shared" si="5"/>
        <v>0</v>
      </c>
      <c r="F30" s="77">
        <f t="shared" si="6"/>
        <v>0</v>
      </c>
      <c r="G30" s="77">
        <f t="shared" si="7"/>
        <v>0</v>
      </c>
      <c r="H30" s="77">
        <f t="shared" si="8"/>
        <v>0</v>
      </c>
      <c r="I30" s="96"/>
    </row>
    <row r="31" spans="1:9" s="95" customFormat="1" ht="14.25" customHeight="1">
      <c r="A31" s="76" t="s">
        <v>112</v>
      </c>
      <c r="B31" s="118" t="s">
        <v>116</v>
      </c>
      <c r="C31" s="119"/>
      <c r="D31" s="77">
        <f>Sheet3!E15</f>
        <v>0</v>
      </c>
      <c r="E31" s="77">
        <f t="shared" si="5"/>
        <v>0</v>
      </c>
      <c r="F31" s="77">
        <f t="shared" si="6"/>
        <v>0</v>
      </c>
      <c r="G31" s="77">
        <f t="shared" si="7"/>
        <v>0</v>
      </c>
      <c r="H31" s="77">
        <f t="shared" si="8"/>
        <v>0</v>
      </c>
      <c r="I31" s="96"/>
    </row>
    <row r="32" spans="1:9" s="95" customFormat="1" ht="13.5" customHeight="1">
      <c r="A32" s="76" t="s">
        <v>118</v>
      </c>
      <c r="B32" s="118" t="s">
        <v>117</v>
      </c>
      <c r="C32" s="119"/>
      <c r="D32" s="77">
        <v>0</v>
      </c>
      <c r="E32" s="77">
        <f t="shared" si="5"/>
        <v>0</v>
      </c>
      <c r="F32" s="77">
        <f t="shared" si="6"/>
        <v>0</v>
      </c>
      <c r="G32" s="77">
        <f t="shared" si="7"/>
        <v>0</v>
      </c>
      <c r="H32" s="77">
        <f t="shared" si="8"/>
        <v>0</v>
      </c>
      <c r="I32" s="96"/>
    </row>
    <row r="33" spans="1:8" ht="17.25" customHeight="1">
      <c r="A33" s="120" t="s">
        <v>119</v>
      </c>
      <c r="B33" s="121"/>
      <c r="C33" s="122"/>
      <c r="D33" s="102">
        <f>SUM(D27:D32)</f>
        <v>1560</v>
      </c>
      <c r="E33" s="102">
        <f t="shared" si="5"/>
        <v>365.59643777829854</v>
      </c>
      <c r="F33" s="102">
        <f t="shared" si="6"/>
        <v>296.39999999999986</v>
      </c>
      <c r="G33" s="102">
        <f t="shared" si="7"/>
        <v>1856.3999999999999</v>
      </c>
      <c r="H33" s="102">
        <f t="shared" si="8"/>
        <v>435.05976095617524</v>
      </c>
    </row>
    <row r="34" spans="1:8" ht="24.75" customHeight="1">
      <c r="A34" s="138" t="s">
        <v>120</v>
      </c>
      <c r="B34" s="172"/>
      <c r="C34" s="172"/>
      <c r="D34" s="172"/>
      <c r="E34" s="172"/>
      <c r="F34" s="172"/>
      <c r="G34" s="172"/>
      <c r="H34" s="173"/>
    </row>
    <row r="35" spans="1:8" ht="12.75">
      <c r="A35" s="135" t="s">
        <v>36</v>
      </c>
      <c r="B35" s="123" t="s">
        <v>37</v>
      </c>
      <c r="C35" s="123"/>
      <c r="D35" s="78"/>
      <c r="E35" s="78"/>
      <c r="F35" s="78"/>
      <c r="G35" s="78"/>
      <c r="H35" s="78"/>
    </row>
    <row r="36" spans="1:8" ht="12.75">
      <c r="A36" s="135"/>
      <c r="B36" s="124" t="s">
        <v>59</v>
      </c>
      <c r="C36" s="124"/>
      <c r="D36" s="77">
        <f>Sheet2!G63</f>
        <v>31.2</v>
      </c>
      <c r="E36" s="77">
        <f>D36/D$7</f>
        <v>7.311928755565971</v>
      </c>
      <c r="F36" s="77">
        <f>G36-D36</f>
        <v>5.928000000000001</v>
      </c>
      <c r="G36" s="77">
        <f aca="true" t="shared" si="9" ref="G36:H40">D36*1.19</f>
        <v>37.128</v>
      </c>
      <c r="H36" s="77">
        <f t="shared" si="9"/>
        <v>8.701195219123505</v>
      </c>
    </row>
    <row r="37" spans="1:8" ht="12.75">
      <c r="A37" s="135"/>
      <c r="B37" s="124" t="s">
        <v>130</v>
      </c>
      <c r="C37" s="124"/>
      <c r="D37" s="77">
        <v>0</v>
      </c>
      <c r="E37" s="77">
        <f>D37/D$7</f>
        <v>0</v>
      </c>
      <c r="F37" s="77">
        <f>G37-D37</f>
        <v>0</v>
      </c>
      <c r="G37" s="77">
        <f t="shared" si="9"/>
        <v>0</v>
      </c>
      <c r="H37" s="77">
        <f t="shared" si="9"/>
        <v>0</v>
      </c>
    </row>
    <row r="38" spans="1:8" ht="13.5" customHeight="1">
      <c r="A38" s="92" t="s">
        <v>49</v>
      </c>
      <c r="B38" s="135" t="s">
        <v>121</v>
      </c>
      <c r="C38" s="135"/>
      <c r="D38" s="77">
        <f>Sheet2!G69+Sheet2!G75+Sheet2!G80+Sheet2!G84</f>
        <v>187.76427000000004</v>
      </c>
      <c r="E38" s="77">
        <f>D38/D$7</f>
        <v>44.00381298336068</v>
      </c>
      <c r="F38" s="77">
        <f>G38-D38</f>
        <v>35.6752113</v>
      </c>
      <c r="G38" s="77">
        <f t="shared" si="9"/>
        <v>223.43948130000004</v>
      </c>
      <c r="H38" s="77">
        <f t="shared" si="9"/>
        <v>52.36453745019921</v>
      </c>
    </row>
    <row r="39" spans="1:8" ht="12.75">
      <c r="A39" s="76" t="s">
        <v>38</v>
      </c>
      <c r="B39" s="123" t="s">
        <v>122</v>
      </c>
      <c r="C39" s="123"/>
      <c r="D39" s="77">
        <f>Sheet2!G90</f>
        <v>78.26870000000001</v>
      </c>
      <c r="E39" s="77">
        <f>D39/D$7</f>
        <v>18.342793531755333</v>
      </c>
      <c r="F39" s="77">
        <f>G39-D39</f>
        <v>14.871053000000003</v>
      </c>
      <c r="G39" s="77">
        <f t="shared" si="9"/>
        <v>93.13975300000001</v>
      </c>
      <c r="H39" s="77">
        <f t="shared" si="9"/>
        <v>21.827924302788844</v>
      </c>
    </row>
    <row r="40" spans="1:8" ht="16.5" customHeight="1">
      <c r="A40" s="120" t="s">
        <v>123</v>
      </c>
      <c r="B40" s="121"/>
      <c r="C40" s="122"/>
      <c r="D40" s="102">
        <f>SUM(D35:D39)</f>
        <v>297.23297</v>
      </c>
      <c r="E40" s="102">
        <f>D40/D$7</f>
        <v>69.65853527068198</v>
      </c>
      <c r="F40" s="102">
        <f>G40-D40</f>
        <v>56.474264300000016</v>
      </c>
      <c r="G40" s="102">
        <f t="shared" si="9"/>
        <v>353.70723430000004</v>
      </c>
      <c r="H40" s="102">
        <f t="shared" si="9"/>
        <v>82.89365697211156</v>
      </c>
    </row>
    <row r="41" spans="1:8" ht="27" customHeight="1">
      <c r="A41" s="138" t="s">
        <v>124</v>
      </c>
      <c r="B41" s="172"/>
      <c r="C41" s="172"/>
      <c r="D41" s="172"/>
      <c r="E41" s="172"/>
      <c r="F41" s="172"/>
      <c r="G41" s="172"/>
      <c r="H41" s="173"/>
    </row>
    <row r="42" spans="1:8" ht="12.75">
      <c r="A42" s="76" t="s">
        <v>125</v>
      </c>
      <c r="B42" s="166" t="s">
        <v>127</v>
      </c>
      <c r="C42" s="167"/>
      <c r="D42" s="77">
        <v>0</v>
      </c>
      <c r="E42" s="77">
        <f>D42/D$7</f>
        <v>0</v>
      </c>
      <c r="F42" s="77">
        <f>G42-D42</f>
        <v>0</v>
      </c>
      <c r="G42" s="77">
        <f aca="true" t="shared" si="10" ref="G42:H46">D42*1.19</f>
        <v>0</v>
      </c>
      <c r="H42" s="77">
        <f t="shared" si="10"/>
        <v>0</v>
      </c>
    </row>
    <row r="43" spans="1:8" ht="12.75">
      <c r="A43" s="76" t="s">
        <v>126</v>
      </c>
      <c r="B43" s="166" t="s">
        <v>128</v>
      </c>
      <c r="C43" s="167"/>
      <c r="D43" s="77">
        <v>0</v>
      </c>
      <c r="E43" s="77">
        <f>D43/D$7</f>
        <v>0</v>
      </c>
      <c r="F43" s="77">
        <f>G43-D43</f>
        <v>0</v>
      </c>
      <c r="G43" s="77">
        <f t="shared" si="10"/>
        <v>0</v>
      </c>
      <c r="H43" s="77">
        <f t="shared" si="10"/>
        <v>0</v>
      </c>
    </row>
    <row r="44" spans="1:8" ht="15.75" customHeight="1">
      <c r="A44" s="120" t="s">
        <v>129</v>
      </c>
      <c r="B44" s="121"/>
      <c r="C44" s="122"/>
      <c r="D44" s="102">
        <f>D42+D43</f>
        <v>0</v>
      </c>
      <c r="E44" s="102">
        <f>D44/D$7</f>
        <v>0</v>
      </c>
      <c r="F44" s="102">
        <f>G44-D44</f>
        <v>0</v>
      </c>
      <c r="G44" s="102">
        <f t="shared" si="10"/>
        <v>0</v>
      </c>
      <c r="H44" s="102">
        <f t="shared" si="10"/>
        <v>0</v>
      </c>
    </row>
    <row r="45" spans="1:8" ht="15.75" customHeight="1">
      <c r="A45" s="169" t="s">
        <v>131</v>
      </c>
      <c r="B45" s="170"/>
      <c r="C45" s="171"/>
      <c r="D45" s="102">
        <f>D44+D40+D33+D25+D17+D15</f>
        <v>1862.60697</v>
      </c>
      <c r="E45" s="102">
        <f>D45/D$7</f>
        <v>436.5144059057886</v>
      </c>
      <c r="F45" s="102">
        <f>G45-D45</f>
        <v>353.89532429999986</v>
      </c>
      <c r="G45" s="102">
        <f t="shared" si="10"/>
        <v>2216.5022943</v>
      </c>
      <c r="H45" s="102">
        <f t="shared" si="10"/>
        <v>519.4521430278884</v>
      </c>
    </row>
    <row r="46" spans="1:8" ht="16.5" customHeight="1">
      <c r="A46" s="120" t="s">
        <v>132</v>
      </c>
      <c r="B46" s="170"/>
      <c r="C46" s="171"/>
      <c r="D46" s="102">
        <f>D27+D28+D36</f>
        <v>1591.2</v>
      </c>
      <c r="E46" s="102">
        <f>D46/D$7</f>
        <v>372.9083665338645</v>
      </c>
      <c r="F46" s="102">
        <f>G46-D46</f>
        <v>302.328</v>
      </c>
      <c r="G46" s="102">
        <f t="shared" si="10"/>
        <v>1893.528</v>
      </c>
      <c r="H46" s="102">
        <f t="shared" si="10"/>
        <v>443.76095617529876</v>
      </c>
    </row>
    <row r="47" spans="1:8" ht="30" customHeight="1">
      <c r="A47" s="20"/>
      <c r="D47" s="22"/>
      <c r="E47" s="29"/>
      <c r="F47" s="29"/>
      <c r="G47" s="174" t="s">
        <v>151</v>
      </c>
      <c r="H47" s="174"/>
    </row>
    <row r="48" spans="1:8" ht="13.5" customHeight="1">
      <c r="A48" s="20"/>
      <c r="D48" s="25"/>
      <c r="E48" s="56"/>
      <c r="F48" s="133" t="s">
        <v>156</v>
      </c>
      <c r="G48" s="134"/>
      <c r="H48" s="134"/>
    </row>
    <row r="49" spans="1:8" ht="13.5">
      <c r="A49" s="20"/>
      <c r="D49" s="25"/>
      <c r="E49" s="168"/>
      <c r="F49" s="168"/>
      <c r="G49" s="168"/>
      <c r="H49" s="21"/>
    </row>
    <row r="50" spans="1:8" ht="13.5">
      <c r="A50" s="20"/>
      <c r="B50" s="165"/>
      <c r="C50" s="165"/>
      <c r="D50" s="21"/>
      <c r="E50" s="21"/>
      <c r="F50" s="21"/>
      <c r="G50" s="21"/>
      <c r="H50" s="21"/>
    </row>
    <row r="51" spans="1:8" ht="13.5">
      <c r="A51" s="20"/>
      <c r="B51" s="165"/>
      <c r="C51" s="165"/>
      <c r="D51" s="21"/>
      <c r="E51" s="21"/>
      <c r="F51" s="21"/>
      <c r="G51" s="21"/>
      <c r="H51" s="21"/>
    </row>
    <row r="52" spans="1:8" ht="13.5">
      <c r="A52" s="20"/>
      <c r="B52" s="165"/>
      <c r="C52" s="165"/>
      <c r="E52" s="9"/>
      <c r="F52" s="9"/>
      <c r="G52" s="21"/>
      <c r="H52" s="21"/>
    </row>
    <row r="53" spans="1:8" ht="13.5">
      <c r="A53" s="20"/>
      <c r="B53" s="20"/>
      <c r="C53" s="1"/>
      <c r="D53" s="21"/>
      <c r="E53" s="21"/>
      <c r="F53" s="21"/>
      <c r="G53" s="21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G55" s="21"/>
      <c r="H55" s="21"/>
    </row>
    <row r="56" spans="1:8" ht="13.5">
      <c r="A56" s="20"/>
      <c r="B56" s="20"/>
      <c r="C56" s="4"/>
      <c r="H56" s="21"/>
    </row>
    <row r="57" spans="1:8" ht="13.5">
      <c r="A57" s="20"/>
      <c r="B57" s="20"/>
      <c r="C57" s="1"/>
      <c r="D57" s="21"/>
      <c r="E57" s="21"/>
      <c r="F57" s="21"/>
      <c r="G57" s="21"/>
      <c r="H57" s="21"/>
    </row>
    <row r="58" spans="1:8" ht="13.5">
      <c r="A58" s="20"/>
      <c r="B58" s="20"/>
      <c r="C58" s="1"/>
      <c r="D58" s="21"/>
      <c r="E58" s="21"/>
      <c r="F58" s="21"/>
      <c r="G58" s="21"/>
      <c r="H58" s="21"/>
    </row>
    <row r="59" spans="3:7" ht="13.5">
      <c r="C59" s="23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</sheetData>
  <mergeCells count="58">
    <mergeCell ref="A46:C46"/>
    <mergeCell ref="B24:C24"/>
    <mergeCell ref="A25:C25"/>
    <mergeCell ref="A26:H26"/>
    <mergeCell ref="B30:C30"/>
    <mergeCell ref="B29:C29"/>
    <mergeCell ref="B36:C36"/>
    <mergeCell ref="A44:C44"/>
    <mergeCell ref="A34:H34"/>
    <mergeCell ref="B38:C38"/>
    <mergeCell ref="B31:C31"/>
    <mergeCell ref="D2:E2"/>
    <mergeCell ref="A40:C40"/>
    <mergeCell ref="G7:H7"/>
    <mergeCell ref="B22:C22"/>
    <mergeCell ref="B8:C9"/>
    <mergeCell ref="B14:C14"/>
    <mergeCell ref="A11:H11"/>
    <mergeCell ref="B13:C13"/>
    <mergeCell ref="B7:C7"/>
    <mergeCell ref="B52:C52"/>
    <mergeCell ref="B39:C39"/>
    <mergeCell ref="B42:C42"/>
    <mergeCell ref="E49:G49"/>
    <mergeCell ref="B43:C43"/>
    <mergeCell ref="B50:C50"/>
    <mergeCell ref="B51:C51"/>
    <mergeCell ref="A45:C45"/>
    <mergeCell ref="A41:H41"/>
    <mergeCell ref="G47:H47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G8:H8"/>
    <mergeCell ref="B23:C23"/>
    <mergeCell ref="B19:C19"/>
    <mergeCell ref="A18:H18"/>
    <mergeCell ref="A15:C15"/>
    <mergeCell ref="A16:H16"/>
    <mergeCell ref="A17:C17"/>
    <mergeCell ref="A8:A9"/>
    <mergeCell ref="F48:H48"/>
    <mergeCell ref="A35:A37"/>
    <mergeCell ref="B20:C20"/>
    <mergeCell ref="B35:C35"/>
    <mergeCell ref="B37:C37"/>
    <mergeCell ref="B28:C28"/>
    <mergeCell ref="B27:C27"/>
    <mergeCell ref="B32:C32"/>
    <mergeCell ref="A33:C33"/>
    <mergeCell ref="B21:C21"/>
  </mergeCells>
  <printOptions/>
  <pageMargins left="0.45" right="0.17" top="0.31" bottom="0" header="0.17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I25">
      <selection activeCell="L53" sqref="L53"/>
    </sheetView>
  </sheetViews>
  <sheetFormatPr defaultColWidth="9.140625" defaultRowHeight="12.75"/>
  <cols>
    <col min="1" max="1" width="9.28125" style="9" hidden="1" customWidth="1"/>
    <col min="2" max="2" width="7.7109375" style="9" hidden="1" customWidth="1"/>
    <col min="3" max="3" width="12.140625" style="9" hidden="1" customWidth="1"/>
    <col min="4" max="4" width="15.140625" style="9" hidden="1" customWidth="1"/>
    <col min="5" max="5" width="10.8515625" style="9" hidden="1" customWidth="1"/>
    <col min="6" max="6" width="13.28125" style="9" hidden="1" customWidth="1"/>
    <col min="7" max="7" width="13.8515625" style="46" hidden="1" customWidth="1"/>
    <col min="8" max="8" width="0" style="9" hidden="1" customWidth="1"/>
    <col min="9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90" t="s">
        <v>8</v>
      </c>
      <c r="B1" s="190"/>
      <c r="C1" s="190"/>
      <c r="D1" s="190"/>
      <c r="E1" s="190"/>
      <c r="F1" s="190"/>
      <c r="G1" s="190"/>
      <c r="H1" s="190"/>
      <c r="I1" s="8"/>
      <c r="J1" s="8"/>
      <c r="K1" s="8"/>
      <c r="L1" s="8"/>
      <c r="M1" s="8"/>
      <c r="N1" s="8"/>
    </row>
    <row r="2" spans="1:14" ht="20.25">
      <c r="A2" s="8"/>
      <c r="B2" s="8"/>
      <c r="C2" s="190" t="s">
        <v>87</v>
      </c>
      <c r="D2" s="190"/>
      <c r="E2" s="190"/>
      <c r="F2" s="190"/>
      <c r="G2" s="43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3"/>
      <c r="H3" s="8"/>
      <c r="I3" s="8"/>
      <c r="J3" s="8"/>
      <c r="K3" s="8"/>
      <c r="L3" s="8"/>
      <c r="M3" s="8"/>
      <c r="N3" s="8"/>
    </row>
    <row r="4" spans="1:8" ht="15.75">
      <c r="A4" s="191" t="s">
        <v>9</v>
      </c>
      <c r="B4" s="191"/>
      <c r="C4" s="191"/>
      <c r="D4" s="191"/>
      <c r="E4" s="191"/>
      <c r="F4" s="191"/>
      <c r="G4" s="191"/>
      <c r="H4" s="191"/>
    </row>
    <row r="6" spans="1:8" ht="12.75">
      <c r="A6" s="192" t="s">
        <v>10</v>
      </c>
      <c r="B6" s="192"/>
      <c r="C6" s="192"/>
      <c r="D6" s="192"/>
      <c r="G6" s="44">
        <v>0</v>
      </c>
      <c r="H6" s="25" t="s">
        <v>80</v>
      </c>
    </row>
    <row r="7" spans="4:8" ht="15.75">
      <c r="D7" s="11" t="s">
        <v>11</v>
      </c>
      <c r="E7" s="33" t="s">
        <v>147</v>
      </c>
      <c r="G7" s="45">
        <f>SUM(G6)</f>
        <v>0</v>
      </c>
      <c r="H7" s="40" t="s">
        <v>82</v>
      </c>
    </row>
    <row r="9" spans="1:4" ht="12.75">
      <c r="A9" s="31" t="s">
        <v>53</v>
      </c>
      <c r="B9" s="12"/>
      <c r="C9" s="12"/>
      <c r="D9" s="12"/>
    </row>
    <row r="10" spans="1:4" ht="12.75">
      <c r="A10" s="200"/>
      <c r="B10" s="200"/>
      <c r="C10" s="12"/>
      <c r="D10" s="12"/>
    </row>
    <row r="11" spans="1:8" ht="15.75">
      <c r="A11" s="30" t="s">
        <v>69</v>
      </c>
      <c r="B11" s="30"/>
      <c r="C11" s="42">
        <f>DGEN!D27+DGEN!D28+DGEN!D36+Sheet2!G84</f>
        <v>1599</v>
      </c>
      <c r="D11" s="32" t="s">
        <v>83</v>
      </c>
      <c r="E11" s="14">
        <v>0.01</v>
      </c>
      <c r="G11" s="47">
        <v>0</v>
      </c>
      <c r="H11" s="25" t="s">
        <v>80</v>
      </c>
    </row>
    <row r="12" spans="4:8" ht="15.75">
      <c r="D12" s="11" t="s">
        <v>11</v>
      </c>
      <c r="E12" s="33" t="s">
        <v>147</v>
      </c>
      <c r="G12" s="45">
        <f>SUM(G11:G11)</f>
        <v>0</v>
      </c>
      <c r="H12" s="40" t="s">
        <v>80</v>
      </c>
    </row>
    <row r="14" spans="1:9" ht="15.75">
      <c r="A14" s="199" t="s">
        <v>12</v>
      </c>
      <c r="B14" s="199"/>
      <c r="C14" s="199"/>
      <c r="D14" s="199"/>
      <c r="E14" s="199"/>
      <c r="F14" s="199"/>
      <c r="G14" s="199"/>
      <c r="H14" s="199"/>
      <c r="I14" s="15"/>
    </row>
    <row r="15" ht="12.75">
      <c r="A15" s="9" t="s">
        <v>13</v>
      </c>
    </row>
    <row r="16" spans="2:7" ht="12.75">
      <c r="B16" s="31" t="s">
        <v>78</v>
      </c>
      <c r="C16" s="10"/>
      <c r="D16" s="10"/>
      <c r="E16" s="33" t="s">
        <v>147</v>
      </c>
      <c r="G16" s="44">
        <v>0</v>
      </c>
    </row>
    <row r="17" spans="2:7" ht="12.75">
      <c r="B17" s="9" t="s">
        <v>14</v>
      </c>
      <c r="E17" s="33" t="s">
        <v>147</v>
      </c>
      <c r="G17" s="44">
        <v>44</v>
      </c>
    </row>
    <row r="18" spans="2:7" ht="12.75">
      <c r="B18" s="25" t="s">
        <v>15</v>
      </c>
      <c r="E18" s="33" t="s">
        <v>147</v>
      </c>
      <c r="G18" s="44">
        <v>46</v>
      </c>
    </row>
    <row r="19" spans="2:7" ht="12.75">
      <c r="B19" s="25" t="s">
        <v>89</v>
      </c>
      <c r="E19" s="33" t="s">
        <v>147</v>
      </c>
      <c r="G19" s="44">
        <v>0</v>
      </c>
    </row>
    <row r="20" spans="2:7" ht="12.75">
      <c r="B20" s="25" t="s">
        <v>90</v>
      </c>
      <c r="E20" s="33" t="s">
        <v>147</v>
      </c>
      <c r="G20" s="44">
        <v>100</v>
      </c>
    </row>
    <row r="21" spans="2:7" ht="12.75">
      <c r="B21" s="25" t="s">
        <v>60</v>
      </c>
      <c r="E21" s="33" t="s">
        <v>147</v>
      </c>
      <c r="G21" s="44">
        <v>69</v>
      </c>
    </row>
    <row r="22" spans="2:7" ht="12.75">
      <c r="B22" s="25" t="s">
        <v>61</v>
      </c>
      <c r="E22" s="33" t="s">
        <v>147</v>
      </c>
      <c r="G22" s="44">
        <v>0</v>
      </c>
    </row>
    <row r="23" spans="2:7" ht="12.75">
      <c r="B23" s="25" t="s">
        <v>62</v>
      </c>
      <c r="E23" s="33" t="s">
        <v>147</v>
      </c>
      <c r="G23" s="44">
        <v>60</v>
      </c>
    </row>
    <row r="24" spans="4:8" ht="15.75">
      <c r="D24" s="11" t="s">
        <v>11</v>
      </c>
      <c r="E24" s="33" t="s">
        <v>147</v>
      </c>
      <c r="G24" s="45">
        <f>SUM(G16:G23)</f>
        <v>319</v>
      </c>
      <c r="H24" s="25" t="s">
        <v>80</v>
      </c>
    </row>
    <row r="26" ht="12.75">
      <c r="A26" s="25" t="s">
        <v>63</v>
      </c>
    </row>
    <row r="28" spans="2:7" ht="12.75">
      <c r="B28" s="9" t="s">
        <v>16</v>
      </c>
      <c r="G28" s="44">
        <v>5000</v>
      </c>
    </row>
    <row r="29" spans="2:7" ht="12.75">
      <c r="B29" s="25" t="s">
        <v>47</v>
      </c>
      <c r="G29" s="44">
        <v>0</v>
      </c>
    </row>
    <row r="30" spans="2:7" ht="12.75">
      <c r="B30" s="201" t="s">
        <v>75</v>
      </c>
      <c r="C30" s="192"/>
      <c r="D30" s="25"/>
      <c r="G30" s="44">
        <v>0</v>
      </c>
    </row>
    <row r="31" spans="4:8" ht="15.75">
      <c r="D31" s="11" t="s">
        <v>11</v>
      </c>
      <c r="E31" s="33"/>
      <c r="G31" s="45">
        <f>SUM(G28:G30)</f>
        <v>5000</v>
      </c>
      <c r="H31" s="25" t="s">
        <v>80</v>
      </c>
    </row>
    <row r="32" spans="4:8" ht="15.75">
      <c r="D32" s="11" t="s">
        <v>11</v>
      </c>
      <c r="E32" s="33" t="s">
        <v>64</v>
      </c>
      <c r="G32" s="48">
        <f>G31*1.19</f>
        <v>5950</v>
      </c>
      <c r="H32" s="25" t="s">
        <v>80</v>
      </c>
    </row>
    <row r="34" spans="1:2" ht="12.75">
      <c r="A34" s="9" t="s">
        <v>17</v>
      </c>
      <c r="B34" s="25" t="s">
        <v>145</v>
      </c>
    </row>
    <row r="36" ht="12.75">
      <c r="B36" s="9" t="s">
        <v>18</v>
      </c>
    </row>
    <row r="37" spans="2:7" ht="12.75">
      <c r="B37" s="35">
        <v>2</v>
      </c>
      <c r="C37" s="9" t="s">
        <v>19</v>
      </c>
      <c r="D37" s="16">
        <v>15</v>
      </c>
      <c r="E37" s="25" t="s">
        <v>84</v>
      </c>
      <c r="G37" s="47">
        <f>B37*D37</f>
        <v>30</v>
      </c>
    </row>
    <row r="39" ht="12.75">
      <c r="B39" s="9" t="s">
        <v>20</v>
      </c>
    </row>
    <row r="40" spans="2:7" ht="12.75">
      <c r="B40" s="35">
        <v>1</v>
      </c>
      <c r="C40" s="9" t="s">
        <v>19</v>
      </c>
      <c r="D40" s="16">
        <v>15</v>
      </c>
      <c r="E40" s="25" t="s">
        <v>85</v>
      </c>
      <c r="G40" s="47">
        <f>B40*D40</f>
        <v>15</v>
      </c>
    </row>
    <row r="42" ht="12.75">
      <c r="B42" s="9" t="s">
        <v>21</v>
      </c>
    </row>
    <row r="43" spans="2:7" ht="12.75">
      <c r="B43" s="35">
        <v>50</v>
      </c>
      <c r="C43" s="9" t="s">
        <v>22</v>
      </c>
      <c r="D43" s="41">
        <v>0.2</v>
      </c>
      <c r="E43" s="25" t="s">
        <v>86</v>
      </c>
      <c r="G43" s="47">
        <f>B43*D43</f>
        <v>10</v>
      </c>
    </row>
    <row r="44" spans="4:8" ht="15.75">
      <c r="D44" s="11" t="s">
        <v>11</v>
      </c>
      <c r="E44" s="33"/>
      <c r="G44" s="49">
        <f>SUM(G37:G43)</f>
        <v>55</v>
      </c>
      <c r="H44" s="25" t="s">
        <v>80</v>
      </c>
    </row>
    <row r="45" spans="4:8" ht="15.75">
      <c r="D45" s="11" t="s">
        <v>11</v>
      </c>
      <c r="E45" s="33" t="s">
        <v>64</v>
      </c>
      <c r="G45" s="50">
        <f>G44*1.19</f>
        <v>65.45</v>
      </c>
      <c r="H45" s="25" t="s">
        <v>80</v>
      </c>
    </row>
    <row r="47" spans="1:7" ht="12.75">
      <c r="A47" s="9" t="s">
        <v>23</v>
      </c>
      <c r="B47" s="25" t="s">
        <v>68</v>
      </c>
      <c r="G47" s="44">
        <v>0</v>
      </c>
    </row>
    <row r="48" spans="4:8" ht="15.75">
      <c r="D48" s="11" t="s">
        <v>11</v>
      </c>
      <c r="E48" s="33" t="s">
        <v>64</v>
      </c>
      <c r="G48" s="51">
        <f>G47*1.19</f>
        <v>0</v>
      </c>
      <c r="H48" s="25" t="s">
        <v>80</v>
      </c>
    </row>
    <row r="49" ht="12.75">
      <c r="B49" s="25"/>
    </row>
    <row r="50" spans="1:7" ht="15.75" customHeight="1">
      <c r="A50" s="25" t="s">
        <v>67</v>
      </c>
      <c r="B50" s="193" t="s">
        <v>66</v>
      </c>
      <c r="C50" s="193"/>
      <c r="D50" s="34"/>
      <c r="E50" s="34"/>
      <c r="G50" s="52">
        <v>0</v>
      </c>
    </row>
    <row r="51" spans="4:8" ht="15.75" customHeight="1">
      <c r="D51" s="11" t="s">
        <v>11</v>
      </c>
      <c r="E51" s="33" t="s">
        <v>144</v>
      </c>
      <c r="G51" s="51">
        <f>G50</f>
        <v>0</v>
      </c>
      <c r="H51" s="25" t="s">
        <v>80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91" t="s">
        <v>24</v>
      </c>
      <c r="B56" s="191"/>
      <c r="C56" s="191"/>
      <c r="D56" s="191"/>
      <c r="E56" s="191"/>
      <c r="F56" s="191"/>
      <c r="G56" s="191"/>
      <c r="H56" s="191"/>
    </row>
    <row r="57" spans="1:2" ht="12.75">
      <c r="A57" s="192" t="s">
        <v>25</v>
      </c>
      <c r="B57" s="192"/>
    </row>
    <row r="58" ht="12.75">
      <c r="A58" s="25" t="s">
        <v>54</v>
      </c>
    </row>
    <row r="59" spans="1:8" ht="12.75">
      <c r="A59" s="195" t="s">
        <v>77</v>
      </c>
      <c r="B59" s="196"/>
      <c r="C59" s="196"/>
      <c r="D59" s="196"/>
      <c r="E59" s="196"/>
      <c r="F59" s="196"/>
      <c r="G59" s="196"/>
      <c r="H59" s="196"/>
    </row>
    <row r="60" spans="1:8" ht="12.75">
      <c r="A60" s="197" t="s">
        <v>79</v>
      </c>
      <c r="B60" s="198"/>
      <c r="C60" s="198"/>
      <c r="D60" s="198"/>
      <c r="E60" s="198"/>
      <c r="F60" s="198"/>
      <c r="G60" s="198"/>
      <c r="H60" s="198"/>
    </row>
    <row r="62" spans="1:8" ht="15.75">
      <c r="A62" s="191" t="s">
        <v>148</v>
      </c>
      <c r="B62" s="191"/>
      <c r="C62" s="191"/>
      <c r="D62" s="55">
        <f>DGEN!D27+DGEN!D28</f>
        <v>1560</v>
      </c>
      <c r="E62" s="25" t="s">
        <v>153</v>
      </c>
      <c r="F62" s="14">
        <v>0.02</v>
      </c>
      <c r="G62" s="47">
        <f>D62*F62</f>
        <v>31.2</v>
      </c>
      <c r="H62" s="25" t="s">
        <v>152</v>
      </c>
    </row>
    <row r="63" spans="1:8" ht="15.75">
      <c r="A63" s="17"/>
      <c r="D63" s="11" t="s">
        <v>11</v>
      </c>
      <c r="G63" s="45">
        <f>G62</f>
        <v>31.2</v>
      </c>
      <c r="H63" s="25" t="s">
        <v>152</v>
      </c>
    </row>
    <row r="64" spans="1:8" ht="15.75">
      <c r="A64" s="17"/>
      <c r="D64" s="11"/>
      <c r="G64" s="48"/>
      <c r="H64" s="18"/>
    </row>
    <row r="66" ht="12.75">
      <c r="A66" s="25" t="s">
        <v>70</v>
      </c>
    </row>
    <row r="67" ht="12.75">
      <c r="B67" s="9" t="s">
        <v>26</v>
      </c>
    </row>
    <row r="68" spans="1:8" ht="15.75">
      <c r="A68" s="191" t="s">
        <v>149</v>
      </c>
      <c r="B68" s="191"/>
      <c r="C68" s="191"/>
      <c r="D68" s="55">
        <f>DGEN!D15+DGEN!D17+DGEN!D25+DGEN!D33+DGEN!D44+DGEN!D37+DGEN!D39+DGEN!D36</f>
        <v>1674.8427000000001</v>
      </c>
      <c r="E68" s="25" t="s">
        <v>153</v>
      </c>
      <c r="F68" s="14">
        <v>0.1</v>
      </c>
      <c r="G68" s="47">
        <f>D68*F68</f>
        <v>167.48427000000004</v>
      </c>
      <c r="H68" s="25" t="s">
        <v>152</v>
      </c>
    </row>
    <row r="69" spans="1:8" ht="15.75">
      <c r="A69" s="17"/>
      <c r="D69" s="11" t="s">
        <v>11</v>
      </c>
      <c r="G69" s="45">
        <f>G68</f>
        <v>167.48427000000004</v>
      </c>
      <c r="H69" s="25" t="s">
        <v>152</v>
      </c>
    </row>
    <row r="70" spans="1:7" ht="15.75">
      <c r="A70" s="17"/>
      <c r="D70" s="11"/>
      <c r="G70" s="48"/>
    </row>
    <row r="71" ht="12.75">
      <c r="A71" s="25" t="s">
        <v>71</v>
      </c>
    </row>
    <row r="72" ht="12.75">
      <c r="B72" s="9" t="s">
        <v>27</v>
      </c>
    </row>
    <row r="74" spans="1:8" ht="15.75">
      <c r="A74" s="191" t="s">
        <v>150</v>
      </c>
      <c r="B74" s="191"/>
      <c r="C74" s="191"/>
      <c r="D74" s="55">
        <f>DGEN!D27+DGEN!D28</f>
        <v>1560</v>
      </c>
      <c r="E74" s="25" t="s">
        <v>153</v>
      </c>
      <c r="F74" s="14">
        <v>0.007</v>
      </c>
      <c r="G74" s="53">
        <f>D74*F74</f>
        <v>10.92</v>
      </c>
      <c r="H74" s="25" t="s">
        <v>152</v>
      </c>
    </row>
    <row r="75" spans="4:8" ht="15.75">
      <c r="D75" s="11" t="s">
        <v>11</v>
      </c>
      <c r="G75" s="54">
        <f>G74</f>
        <v>10.92</v>
      </c>
      <c r="H75" s="25" t="s">
        <v>152</v>
      </c>
    </row>
    <row r="77" ht="12.75">
      <c r="A77" s="25" t="s">
        <v>72</v>
      </c>
    </row>
    <row r="79" spans="1:8" ht="15.75">
      <c r="A79" s="191" t="s">
        <v>150</v>
      </c>
      <c r="B79" s="191"/>
      <c r="C79" s="191"/>
      <c r="D79" s="55">
        <f>DGEN!D27+DGEN!D28</f>
        <v>1560</v>
      </c>
      <c r="E79" s="25" t="s">
        <v>153</v>
      </c>
      <c r="F79" s="14">
        <v>0.001</v>
      </c>
      <c r="G79" s="53">
        <f>D79*F79</f>
        <v>1.56</v>
      </c>
      <c r="H79" s="25" t="s">
        <v>152</v>
      </c>
    </row>
    <row r="80" spans="4:8" ht="15.75">
      <c r="D80" s="11" t="s">
        <v>11</v>
      </c>
      <c r="G80" s="54">
        <f>G79</f>
        <v>1.56</v>
      </c>
      <c r="H80" s="25" t="s">
        <v>152</v>
      </c>
    </row>
    <row r="81" spans="4:8" ht="15.75">
      <c r="D81" s="11"/>
      <c r="G81" s="54"/>
      <c r="H81" s="18"/>
    </row>
    <row r="82" spans="1:2" ht="12.75">
      <c r="A82" s="25" t="s">
        <v>73</v>
      </c>
      <c r="B82" s="25" t="s">
        <v>74</v>
      </c>
    </row>
    <row r="84" spans="1:8" ht="15.75">
      <c r="A84" s="191" t="s">
        <v>150</v>
      </c>
      <c r="B84" s="191"/>
      <c r="C84" s="191"/>
      <c r="D84" s="55">
        <f>DGEN!D27+DGEN!D28</f>
        <v>1560</v>
      </c>
      <c r="E84" s="25" t="s">
        <v>153</v>
      </c>
      <c r="F84" s="14">
        <v>0.005</v>
      </c>
      <c r="G84" s="54">
        <f>D84*F84</f>
        <v>7.8</v>
      </c>
      <c r="H84" s="25" t="s">
        <v>152</v>
      </c>
    </row>
    <row r="85" spans="1:7" ht="15.75">
      <c r="A85" s="30"/>
      <c r="B85" s="30"/>
      <c r="C85" s="30"/>
      <c r="D85" s="13"/>
      <c r="F85" s="14"/>
      <c r="G85" s="54"/>
    </row>
    <row r="86" spans="1:2" ht="12.75">
      <c r="A86" s="9" t="s">
        <v>28</v>
      </c>
      <c r="B86" s="25" t="s">
        <v>81</v>
      </c>
    </row>
    <row r="88" ht="12.75">
      <c r="A88" s="25" t="s">
        <v>76</v>
      </c>
    </row>
    <row r="89" spans="1:11" ht="15.75">
      <c r="A89" s="17" t="s">
        <v>39</v>
      </c>
      <c r="D89" s="55">
        <f>DGEN!D13+DGEN!D14+DGEN!D17+DGEN!D25+DGEN!D33</f>
        <v>1565.374</v>
      </c>
      <c r="E89" s="25" t="s">
        <v>153</v>
      </c>
      <c r="F89" s="14">
        <v>0.05</v>
      </c>
      <c r="G89" s="47">
        <f>D89*F89</f>
        <v>78.26870000000001</v>
      </c>
      <c r="H89" s="25" t="s">
        <v>152</v>
      </c>
      <c r="K89" s="16"/>
    </row>
    <row r="90" spans="4:8" ht="15.75">
      <c r="D90" s="11" t="s">
        <v>11</v>
      </c>
      <c r="G90" s="45">
        <f>G89</f>
        <v>78.26870000000001</v>
      </c>
      <c r="H90" s="25" t="s">
        <v>152</v>
      </c>
    </row>
    <row r="91" spans="4:8" ht="15.75">
      <c r="D91" s="11"/>
      <c r="G91" s="48"/>
      <c r="H91" s="18"/>
    </row>
    <row r="92" ht="15.75">
      <c r="D92" s="11"/>
    </row>
    <row r="94" ht="12.75">
      <c r="D94" s="12" t="s">
        <v>29</v>
      </c>
    </row>
    <row r="95" spans="4:5" ht="13.5">
      <c r="D95" s="194" t="s">
        <v>156</v>
      </c>
      <c r="E95" s="194"/>
    </row>
    <row r="96" spans="4:7" ht="15.75">
      <c r="D96" s="19"/>
      <c r="F96" s="14"/>
      <c r="G96" s="54"/>
    </row>
  </sheetData>
  <mergeCells count="18">
    <mergeCell ref="D95:E95"/>
    <mergeCell ref="A1:H1"/>
    <mergeCell ref="A56:H56"/>
    <mergeCell ref="A59:H59"/>
    <mergeCell ref="A60:H60"/>
    <mergeCell ref="A6:D6"/>
    <mergeCell ref="A14:H14"/>
    <mergeCell ref="A4:H4"/>
    <mergeCell ref="A10:B10"/>
    <mergeCell ref="B30:C30"/>
    <mergeCell ref="C2:F2"/>
    <mergeCell ref="A62:C62"/>
    <mergeCell ref="A57:B57"/>
    <mergeCell ref="A84:C84"/>
    <mergeCell ref="B50:C50"/>
    <mergeCell ref="A74:C74"/>
    <mergeCell ref="A79:C79"/>
    <mergeCell ref="A68:C68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tabSelected="1" workbookViewId="0" topLeftCell="A1">
      <selection activeCell="D28" sqref="D28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24.57421875" style="1" customWidth="1"/>
    <col min="5" max="5" width="14.8515625" style="21" bestFit="1" customWidth="1"/>
    <col min="6" max="7" width="12.421875" style="21" customWidth="1"/>
    <col min="8" max="8" width="14.8515625" style="21" bestFit="1" customWidth="1"/>
    <col min="9" max="9" width="12.421875" style="1" bestFit="1" customWidth="1"/>
  </cols>
  <sheetData>
    <row r="1" spans="1:11" ht="13.5">
      <c r="A1" s="242"/>
      <c r="B1" s="243"/>
      <c r="C1" s="243"/>
      <c r="D1" s="243"/>
      <c r="E1" s="249" t="s">
        <v>1</v>
      </c>
      <c r="F1" s="249"/>
      <c r="G1" s="164"/>
      <c r="H1" s="164"/>
      <c r="I1" s="20"/>
      <c r="J1" s="4"/>
      <c r="K1" s="1"/>
    </row>
    <row r="2" spans="1:17" ht="13.5" customHeight="1">
      <c r="A2" s="20"/>
      <c r="E2" s="249" t="s">
        <v>146</v>
      </c>
      <c r="F2" s="249"/>
      <c r="G2" s="249"/>
      <c r="H2" s="249"/>
      <c r="I2" s="112" t="s">
        <v>46</v>
      </c>
      <c r="J2" s="112"/>
      <c r="M2" s="1"/>
      <c r="N2" s="1"/>
      <c r="P2" s="4"/>
      <c r="Q2" s="1"/>
    </row>
    <row r="3" spans="3:17" ht="16.5">
      <c r="C3" s="248" t="s">
        <v>142</v>
      </c>
      <c r="D3" s="248"/>
      <c r="E3" s="248"/>
      <c r="F3" s="97"/>
      <c r="G3" s="97"/>
      <c r="H3" s="97"/>
      <c r="I3" s="7"/>
      <c r="M3" s="1"/>
      <c r="N3" s="1"/>
      <c r="O3" s="1"/>
      <c r="P3" s="1"/>
      <c r="Q3" s="1"/>
    </row>
    <row r="4" spans="3:17" ht="13.5">
      <c r="C4" s="244"/>
      <c r="D4" s="245"/>
      <c r="E4" s="245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3.5">
      <c r="B5" s="231" t="s">
        <v>158</v>
      </c>
      <c r="C5" s="232"/>
      <c r="D5" s="232"/>
      <c r="E5" s="232"/>
      <c r="F5" s="134"/>
      <c r="G5" s="134"/>
      <c r="H5" s="134"/>
      <c r="I5" s="134"/>
    </row>
    <row r="6" spans="5:9" ht="13.5">
      <c r="E6" s="175"/>
      <c r="F6" s="175"/>
      <c r="G6" s="175"/>
      <c r="H6" s="175"/>
      <c r="I6" s="175"/>
    </row>
    <row r="7" spans="1:9" s="3" customFormat="1" ht="47.25" customHeight="1">
      <c r="A7" s="246" t="s">
        <v>7</v>
      </c>
      <c r="B7" s="246" t="s">
        <v>0</v>
      </c>
      <c r="C7" s="247"/>
      <c r="D7" s="247"/>
      <c r="E7" s="115" t="s">
        <v>94</v>
      </c>
      <c r="F7" s="116"/>
      <c r="G7" s="93" t="s">
        <v>93</v>
      </c>
      <c r="H7" s="115" t="s">
        <v>95</v>
      </c>
      <c r="I7" s="116"/>
    </row>
    <row r="8" spans="1:9" ht="12.75">
      <c r="A8" s="246"/>
      <c r="B8" s="247"/>
      <c r="C8" s="247"/>
      <c r="D8" s="247"/>
      <c r="E8" s="71" t="s">
        <v>96</v>
      </c>
      <c r="F8" s="72" t="s">
        <v>97</v>
      </c>
      <c r="G8" s="71" t="s">
        <v>96</v>
      </c>
      <c r="H8" s="71" t="s">
        <v>96</v>
      </c>
      <c r="I8" s="72" t="s">
        <v>97</v>
      </c>
    </row>
    <row r="9" spans="1:10" ht="12.75">
      <c r="A9" s="236" t="s">
        <v>133</v>
      </c>
      <c r="B9" s="237"/>
      <c r="C9" s="237"/>
      <c r="D9" s="237"/>
      <c r="E9" s="237"/>
      <c r="F9" s="237"/>
      <c r="G9" s="237"/>
      <c r="H9" s="237"/>
      <c r="I9" s="238"/>
      <c r="J9" s="5"/>
    </row>
    <row r="10" spans="1:10" ht="12.75">
      <c r="A10" s="239"/>
      <c r="B10" s="240"/>
      <c r="C10" s="240"/>
      <c r="D10" s="240"/>
      <c r="E10" s="240"/>
      <c r="F10" s="240"/>
      <c r="G10" s="240"/>
      <c r="H10" s="240"/>
      <c r="I10" s="241"/>
      <c r="J10" s="5"/>
    </row>
    <row r="11" spans="1:10" ht="29.25" customHeight="1">
      <c r="A11" s="91">
        <v>1</v>
      </c>
      <c r="B11" s="233" t="s">
        <v>154</v>
      </c>
      <c r="C11" s="234"/>
      <c r="D11" s="235"/>
      <c r="E11" s="113">
        <v>1560</v>
      </c>
      <c r="F11" s="113">
        <f>E11/C27</f>
        <v>365.59643777829854</v>
      </c>
      <c r="G11" s="114">
        <f>H11-E11</f>
        <v>374.4000000000001</v>
      </c>
      <c r="H11" s="114">
        <f>1.24*E11</f>
        <v>1934.4</v>
      </c>
      <c r="I11" s="114">
        <f>F11*1.24</f>
        <v>453.3395828450902</v>
      </c>
      <c r="J11" s="5"/>
    </row>
    <row r="12" spans="1:9" ht="13.5">
      <c r="A12" s="202" t="s">
        <v>134</v>
      </c>
      <c r="B12" s="203"/>
      <c r="C12" s="203"/>
      <c r="D12" s="204"/>
      <c r="E12" s="100">
        <f>SUM(E11:E11)</f>
        <v>1560</v>
      </c>
      <c r="F12" s="100">
        <f>SUM(F11:F11)</f>
        <v>365.59643777829854</v>
      </c>
      <c r="G12" s="100">
        <f>SUM(G11:G11)</f>
        <v>374.4000000000001</v>
      </c>
      <c r="H12" s="100">
        <f>SUM(H11:H11)</f>
        <v>1934.4</v>
      </c>
      <c r="I12" s="100">
        <f>SUM(I11:I11)</f>
        <v>453.3395828450902</v>
      </c>
    </row>
    <row r="13" spans="1:9" ht="12.75" customHeight="1">
      <c r="A13" s="213" t="s">
        <v>139</v>
      </c>
      <c r="B13" s="214"/>
      <c r="C13" s="214"/>
      <c r="D13" s="214"/>
      <c r="E13" s="214"/>
      <c r="F13" s="214"/>
      <c r="G13" s="214"/>
      <c r="H13" s="214"/>
      <c r="I13" s="215"/>
    </row>
    <row r="14" spans="1:9" ht="12.75">
      <c r="A14" s="216"/>
      <c r="B14" s="217"/>
      <c r="C14" s="217"/>
      <c r="D14" s="217"/>
      <c r="E14" s="217"/>
      <c r="F14" s="217"/>
      <c r="G14" s="217"/>
      <c r="H14" s="217"/>
      <c r="I14" s="218"/>
    </row>
    <row r="15" spans="1:9" ht="13.5">
      <c r="A15" s="91">
        <v>9</v>
      </c>
      <c r="B15" s="207" t="s">
        <v>136</v>
      </c>
      <c r="C15" s="208"/>
      <c r="D15" s="209"/>
      <c r="E15" s="98"/>
      <c r="F15" s="98"/>
      <c r="G15" s="98"/>
      <c r="H15" s="98"/>
      <c r="I15" s="98"/>
    </row>
    <row r="16" spans="1:9" ht="12.75" customHeight="1">
      <c r="A16" s="220" t="s">
        <v>137</v>
      </c>
      <c r="B16" s="222"/>
      <c r="C16" s="223"/>
      <c r="D16" s="224"/>
      <c r="E16" s="205">
        <v>0</v>
      </c>
      <c r="F16" s="205">
        <f>E16/C27</f>
        <v>0</v>
      </c>
      <c r="G16" s="205">
        <f>H16-E16</f>
        <v>0</v>
      </c>
      <c r="H16" s="205">
        <f>E16*1.19</f>
        <v>0</v>
      </c>
      <c r="I16" s="205">
        <f>F16*1.19</f>
        <v>0</v>
      </c>
    </row>
    <row r="17" spans="1:9" ht="3" customHeight="1">
      <c r="A17" s="221"/>
      <c r="B17" s="225"/>
      <c r="C17" s="226"/>
      <c r="D17" s="227"/>
      <c r="E17" s="219"/>
      <c r="F17" s="206"/>
      <c r="G17" s="206"/>
      <c r="H17" s="206"/>
      <c r="I17" s="219"/>
    </row>
    <row r="18" spans="1:9" ht="13.5">
      <c r="A18" s="202" t="s">
        <v>138</v>
      </c>
      <c r="B18" s="203"/>
      <c r="C18" s="203"/>
      <c r="D18" s="204"/>
      <c r="E18" s="100">
        <f>SUM(E16:E17)</f>
        <v>0</v>
      </c>
      <c r="F18" s="100">
        <f>SUM(F16:F17)</f>
        <v>0</v>
      </c>
      <c r="G18" s="100">
        <f>SUM(G16:G17)</f>
        <v>0</v>
      </c>
      <c r="H18" s="100">
        <f>SUM(H16:H17)</f>
        <v>0</v>
      </c>
      <c r="I18" s="100">
        <f>SUM(I16:I17)</f>
        <v>0</v>
      </c>
    </row>
    <row r="19" spans="1:9" ht="12.75">
      <c r="A19" s="213" t="s">
        <v>135</v>
      </c>
      <c r="B19" s="214"/>
      <c r="C19" s="214"/>
      <c r="D19" s="214"/>
      <c r="E19" s="214"/>
      <c r="F19" s="214"/>
      <c r="G19" s="214"/>
      <c r="H19" s="214"/>
      <c r="I19" s="215"/>
    </row>
    <row r="20" spans="1:9" ht="12.75">
      <c r="A20" s="216"/>
      <c r="B20" s="217"/>
      <c r="C20" s="217"/>
      <c r="D20" s="217"/>
      <c r="E20" s="217"/>
      <c r="F20" s="217"/>
      <c r="G20" s="217"/>
      <c r="H20" s="217"/>
      <c r="I20" s="218"/>
    </row>
    <row r="21" spans="1:9" ht="13.5">
      <c r="A21" s="91">
        <v>10</v>
      </c>
      <c r="B21" s="207" t="s">
        <v>140</v>
      </c>
      <c r="C21" s="208"/>
      <c r="D21" s="209"/>
      <c r="E21" s="99"/>
      <c r="F21" s="99">
        <f>E21/C27</f>
        <v>0</v>
      </c>
      <c r="G21" s="99">
        <f>H21-E21</f>
        <v>0</v>
      </c>
      <c r="H21" s="99">
        <f>E21*1.19</f>
        <v>0</v>
      </c>
      <c r="I21" s="99">
        <f>F21*1.19</f>
        <v>0</v>
      </c>
    </row>
    <row r="22" spans="1:9" ht="13.5">
      <c r="A22" s="91">
        <v>11</v>
      </c>
      <c r="B22" s="207" t="s">
        <v>141</v>
      </c>
      <c r="C22" s="208"/>
      <c r="D22" s="209"/>
      <c r="E22" s="99"/>
      <c r="F22" s="99"/>
      <c r="G22" s="99"/>
      <c r="H22" s="99"/>
      <c r="I22" s="99"/>
    </row>
    <row r="23" spans="1:9" ht="15.75" customHeight="1">
      <c r="A23" s="86">
        <v>12</v>
      </c>
      <c r="B23" s="228" t="s">
        <v>116</v>
      </c>
      <c r="C23" s="229"/>
      <c r="D23" s="230"/>
      <c r="E23" s="88"/>
      <c r="F23" s="88">
        <f>E23/C27</f>
        <v>0</v>
      </c>
      <c r="G23" s="88">
        <f>H23-E23</f>
        <v>0</v>
      </c>
      <c r="H23" s="88">
        <f>E23*1.19</f>
        <v>0</v>
      </c>
      <c r="I23" s="88">
        <f>F23*1.19</f>
        <v>0</v>
      </c>
    </row>
    <row r="24" spans="1:9" ht="13.5">
      <c r="A24" s="202" t="s">
        <v>42</v>
      </c>
      <c r="B24" s="203"/>
      <c r="C24" s="203"/>
      <c r="D24" s="204"/>
      <c r="E24" s="100">
        <f>SUM(E21:E23)</f>
        <v>0</v>
      </c>
      <c r="F24" s="100">
        <f>SUM(F21:F23)</f>
        <v>0</v>
      </c>
      <c r="G24" s="100">
        <f>SUM(G21:G23)</f>
        <v>0</v>
      </c>
      <c r="H24" s="100">
        <f>SUM(H21:H23)</f>
        <v>0</v>
      </c>
      <c r="I24" s="100">
        <f>SUM(I21:I23)</f>
        <v>0</v>
      </c>
    </row>
    <row r="25" spans="1:9" ht="13.5">
      <c r="A25" s="210"/>
      <c r="B25" s="211"/>
      <c r="C25" s="211"/>
      <c r="D25" s="211"/>
      <c r="E25" s="211"/>
      <c r="F25" s="211"/>
      <c r="G25" s="211"/>
      <c r="H25" s="211"/>
      <c r="I25" s="212"/>
    </row>
    <row r="26" spans="1:9" ht="13.5">
      <c r="A26" s="202" t="s">
        <v>143</v>
      </c>
      <c r="B26" s="203"/>
      <c r="C26" s="203"/>
      <c r="D26" s="204"/>
      <c r="E26" s="100">
        <f>SUM(E12+E18+E24)</f>
        <v>1560</v>
      </c>
      <c r="F26" s="100">
        <f>SUM(F12+F18+F24)</f>
        <v>365.59643777829854</v>
      </c>
      <c r="G26" s="100">
        <f>SUM(G12+G18+G24)</f>
        <v>374.4000000000001</v>
      </c>
      <c r="H26" s="100">
        <f>SUM(H12+H18+H24)</f>
        <v>1934.4</v>
      </c>
      <c r="I26" s="100">
        <f>SUM(I12+I18+I24)</f>
        <v>453.3395828450902</v>
      </c>
    </row>
    <row r="27" spans="2:9" ht="13.5">
      <c r="B27" s="1" t="s">
        <v>43</v>
      </c>
      <c r="C27" s="61">
        <f>DGEN!D7</f>
        <v>4.267</v>
      </c>
      <c r="D27" s="1" t="s">
        <v>80</v>
      </c>
      <c r="I27" s="2"/>
    </row>
    <row r="28" spans="5:9" ht="13.5">
      <c r="E28" s="12" t="s">
        <v>29</v>
      </c>
      <c r="F28" s="12"/>
      <c r="G28" s="12"/>
      <c r="H28" s="12"/>
      <c r="I28" s="2"/>
    </row>
    <row r="29" spans="5:9" ht="13.5">
      <c r="E29" s="194" t="s">
        <v>156</v>
      </c>
      <c r="F29" s="194"/>
      <c r="G29" s="194"/>
      <c r="H29" s="194"/>
      <c r="I29" s="194"/>
    </row>
    <row r="30" ht="13.5">
      <c r="I30" s="9"/>
    </row>
    <row r="31" ht="13.5">
      <c r="I31" s="2"/>
    </row>
    <row r="32" ht="13.5">
      <c r="I32" s="2"/>
    </row>
  </sheetData>
  <mergeCells count="32">
    <mergeCell ref="A1:D1"/>
    <mergeCell ref="C4:E4"/>
    <mergeCell ref="E6:I6"/>
    <mergeCell ref="A7:A8"/>
    <mergeCell ref="B7:D8"/>
    <mergeCell ref="C3:E3"/>
    <mergeCell ref="E1:H1"/>
    <mergeCell ref="E2:H2"/>
    <mergeCell ref="B23:D23"/>
    <mergeCell ref="A24:D24"/>
    <mergeCell ref="B5:I5"/>
    <mergeCell ref="B11:D11"/>
    <mergeCell ref="A9:I10"/>
    <mergeCell ref="G16:G17"/>
    <mergeCell ref="H16:H17"/>
    <mergeCell ref="E7:F7"/>
    <mergeCell ref="H7:I7"/>
    <mergeCell ref="A18:D18"/>
    <mergeCell ref="A19:I20"/>
    <mergeCell ref="I16:I17"/>
    <mergeCell ref="A16:A17"/>
    <mergeCell ref="B16:D17"/>
    <mergeCell ref="E29:I29"/>
    <mergeCell ref="A12:D12"/>
    <mergeCell ref="F16:F17"/>
    <mergeCell ref="A26:D26"/>
    <mergeCell ref="B15:D15"/>
    <mergeCell ref="B21:D21"/>
    <mergeCell ref="B22:D22"/>
    <mergeCell ref="A25:I25"/>
    <mergeCell ref="A13:I14"/>
    <mergeCell ref="E16:E17"/>
  </mergeCells>
  <printOptions/>
  <pageMargins left="0.44" right="0.23" top="0.51" bottom="0.45" header="0.29" footer="0.3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F1">
      <selection activeCell="L27" sqref="L27"/>
    </sheetView>
  </sheetViews>
  <sheetFormatPr defaultColWidth="9.140625" defaultRowHeight="12.75"/>
  <cols>
    <col min="1" max="1" width="6.57421875" style="0" hidden="1" customWidth="1"/>
    <col min="2" max="2" width="44.8515625" style="0" hidden="1" customWidth="1"/>
    <col min="3" max="3" width="7.8515625" style="0" hidden="1" customWidth="1"/>
    <col min="4" max="4" width="13.7109375" style="0" hidden="1" customWidth="1"/>
    <col min="5" max="5" width="17.140625" style="0" hidden="1" customWidth="1"/>
  </cols>
  <sheetData>
    <row r="1" spans="2:4" ht="15.75">
      <c r="B1" s="250"/>
      <c r="C1" s="250"/>
      <c r="D1" s="250"/>
    </row>
    <row r="2" spans="3:5" ht="12.75">
      <c r="C2" s="255"/>
      <c r="D2" s="255"/>
      <c r="E2" s="255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62"/>
      <c r="B5" s="62"/>
      <c r="C5" s="62"/>
      <c r="D5" s="80"/>
      <c r="E5" s="80"/>
    </row>
    <row r="6" spans="1:5" ht="12.75">
      <c r="A6" s="108"/>
      <c r="B6" s="106"/>
      <c r="C6" s="105"/>
      <c r="D6" s="105"/>
      <c r="E6" s="107"/>
    </row>
    <row r="7" spans="1:5" ht="12.75">
      <c r="A7" s="62"/>
      <c r="B7" s="63"/>
      <c r="C7" s="62"/>
      <c r="D7" s="64"/>
      <c r="E7" s="64"/>
    </row>
    <row r="8" spans="1:5" ht="12.75">
      <c r="A8" s="62"/>
      <c r="B8" s="107"/>
      <c r="C8" s="62"/>
      <c r="D8" s="64"/>
      <c r="E8" s="64"/>
    </row>
    <row r="9" spans="1:5" ht="13.5" customHeight="1">
      <c r="A9" s="62"/>
      <c r="B9" s="110"/>
      <c r="C9" s="62"/>
      <c r="D9" s="64"/>
      <c r="E9" s="104"/>
    </row>
    <row r="10" spans="1:5" ht="13.5" customHeight="1">
      <c r="A10" s="62"/>
      <c r="B10" s="103"/>
      <c r="C10" s="62"/>
      <c r="D10" s="64"/>
      <c r="E10" s="104"/>
    </row>
    <row r="11" spans="1:5" ht="13.5" customHeight="1">
      <c r="A11" s="109"/>
      <c r="B11" s="111"/>
      <c r="C11" s="62"/>
      <c r="D11" s="64"/>
      <c r="E11" s="64"/>
    </row>
    <row r="12" spans="1:5" ht="13.5" customHeight="1">
      <c r="A12" s="62"/>
      <c r="B12" s="111"/>
      <c r="C12" s="62"/>
      <c r="D12" s="64"/>
      <c r="E12" s="64"/>
    </row>
    <row r="13" spans="1:5" ht="13.5" customHeight="1">
      <c r="A13" s="62"/>
      <c r="B13" s="111"/>
      <c r="C13" s="62"/>
      <c r="D13" s="64"/>
      <c r="E13" s="64"/>
    </row>
    <row r="14" spans="1:5" ht="13.5" customHeight="1">
      <c r="A14" s="62"/>
      <c r="B14" s="111"/>
      <c r="C14" s="62"/>
      <c r="D14" s="64"/>
      <c r="E14" s="64"/>
    </row>
    <row r="15" spans="1:5" ht="13.5" customHeight="1">
      <c r="A15" s="62"/>
      <c r="B15" s="103"/>
      <c r="C15" s="62"/>
      <c r="D15" s="64"/>
      <c r="E15" s="104"/>
    </row>
    <row r="16" spans="1:5" ht="15.75">
      <c r="A16" s="252"/>
      <c r="B16" s="253"/>
      <c r="C16" s="253"/>
      <c r="D16" s="254"/>
      <c r="E16" s="87"/>
    </row>
    <row r="19" spans="4:5" ht="12.75">
      <c r="D19" s="251"/>
      <c r="E19" s="251"/>
    </row>
    <row r="20" spans="4:5" ht="12.75" customHeight="1">
      <c r="D20" s="194"/>
      <c r="E20" s="194"/>
    </row>
  </sheetData>
  <mergeCells count="5">
    <mergeCell ref="B1:D1"/>
    <mergeCell ref="D19:E19"/>
    <mergeCell ref="D20:E20"/>
    <mergeCell ref="A16:D16"/>
    <mergeCell ref="C2:E2"/>
  </mergeCells>
  <printOptions/>
  <pageMargins left="1.94" right="0.75" top="1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ADP</cp:lastModifiedBy>
  <cp:lastPrinted>2010-01-15T07:57:15Z</cp:lastPrinted>
  <dcterms:created xsi:type="dcterms:W3CDTF">2001-01-31T11:10:38Z</dcterms:created>
  <dcterms:modified xsi:type="dcterms:W3CDTF">2011-01-26T11:25:23Z</dcterms:modified>
  <cp:category/>
  <cp:version/>
  <cp:contentType/>
  <cp:contentStatus/>
</cp:coreProperties>
</file>