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5" activeTab="0"/>
  </bookViews>
  <sheets>
    <sheet name="Dev ob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<sst xmlns="http://schemas.openxmlformats.org/spreadsheetml/2006/main" count="47" uniqueCount="42">
  <si>
    <t>crt.</t>
  </si>
  <si>
    <t>Nr.</t>
  </si>
  <si>
    <t xml:space="preserve">           lucrări, fără T.V.A.</t>
  </si>
  <si>
    <t>Valoare</t>
  </si>
  <si>
    <t>T.V.A.</t>
  </si>
  <si>
    <t xml:space="preserve">           lucrări, cu T.V.A.</t>
  </si>
  <si>
    <t>RON/EURO</t>
  </si>
  <si>
    <t>Întocmit :</t>
  </si>
  <si>
    <t xml:space="preserve">         ing. CRACIUN CIPRIAN</t>
  </si>
  <si>
    <t xml:space="preserve">DENUMIREA CAPITELOR SI </t>
  </si>
  <si>
    <t>SUBCAPITOLELOR DE CHELTUIELI</t>
  </si>
  <si>
    <t xml:space="preserve"> CHELTUIELI PENTRU PROIECTARE SI ASISTENTA TEHNICA</t>
  </si>
  <si>
    <t xml:space="preserve">Studii de teren </t>
  </si>
  <si>
    <t>Studiu geotehnic</t>
  </si>
  <si>
    <t>Masuratori topografice</t>
  </si>
  <si>
    <t>Taxe pentru obtinerea de avize, acorduri si autorizatii</t>
  </si>
  <si>
    <t>Avize, acorduri pentru racorduri si bransamente</t>
  </si>
  <si>
    <t xml:space="preserve">Scenariu de siguranta la foc si verificare </t>
  </si>
  <si>
    <t>Proiectare si inginerie</t>
  </si>
  <si>
    <t>Studiu de fezabilitate</t>
  </si>
  <si>
    <t>Detalii de executie</t>
  </si>
  <si>
    <t>Organizarea proceduri de achizitie</t>
  </si>
  <si>
    <t>Cheltuieli cu onorariile, transportul, cazarea, diurna</t>
  </si>
  <si>
    <t>membrilor desemnati in comisiile de evaluare</t>
  </si>
  <si>
    <t>Asistenta tehnica</t>
  </si>
  <si>
    <t>TOTAL CAPITOL 3</t>
  </si>
  <si>
    <t>Verificare proiect tehnic</t>
  </si>
  <si>
    <t>Consultanta cerere de finantare, evaluare, studiu de piata</t>
  </si>
  <si>
    <t>Consultanta managementului executiei  investitiei</t>
  </si>
  <si>
    <t>Proiect tehnic + C.S.</t>
  </si>
  <si>
    <t>Intocmire documentatie de atribuire, intentie si participare</t>
  </si>
  <si>
    <t>S.C. ARMONIC  S.R.L. TG-MUREŞ</t>
  </si>
  <si>
    <t>INVESTIŢIA</t>
  </si>
  <si>
    <t xml:space="preserve">                                                                CAPITOLUL 3</t>
  </si>
  <si>
    <t xml:space="preserve">Consultanta </t>
  </si>
  <si>
    <t xml:space="preserve">Valoarea pe categorii de </t>
  </si>
  <si>
    <t>Acord mediu, aviz PSI, Aviz Drumuri Nationale</t>
  </si>
  <si>
    <t>mii lei</t>
  </si>
  <si>
    <t>mii euro</t>
  </si>
  <si>
    <t xml:space="preserve"> Faza : Doc.Avizare</t>
  </si>
  <si>
    <t>Asistenta tehnica din partea proiectantului(10%x3.3)</t>
  </si>
  <si>
    <t>Plata diriginte de santier-nr. pers.(1)*nr.luni(3)*salar(1.500 lei)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</si>
</sst>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0.000"/>
    <numFmt numFmtId="176" formatCode="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00000"/>
    <numFmt numFmtId="181" formatCode="0.0000"/>
    <numFmt numFmtId="182" formatCode="#,##0.000_);[Red]\(#,##0.000\)"/>
    <numFmt numFmtId="183" formatCode="0.000_);\(0.000\)"/>
    <numFmt numFmtId="184" formatCode="[$-409]dddd\,\ mmmm\ dd\,\ yyyy"/>
    <numFmt numFmtId="185" formatCode="[$-409]h:mm:ss\ AM/PM"/>
    <numFmt numFmtId="186" formatCode="00000"/>
    <numFmt numFmtId="187" formatCode="#,##0.000_);\(#,##0.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3" fillId="0" borderId="0" xfId="0" applyFont="1" applyBorder="1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1" fontId="5" fillId="0" borderId="0" xfId="0" applyFont="1" applyBorder="1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center"/>
    </xf>
    <xf numFmtId="1" fontId="9" fillId="0" borderId="10" xfId="0" applyFont="1" applyBorder="1" applyAlignment="1">
      <alignment/>
    </xf>
    <xf numFmtId="1" fontId="9" fillId="0" borderId="11" xfId="0" applyFont="1" applyBorder="1" applyAlignment="1">
      <alignment/>
    </xf>
    <xf numFmtId="1" fontId="9" fillId="0" borderId="0" xfId="0" applyFont="1" applyAlignment="1">
      <alignment/>
    </xf>
    <xf numFmtId="1" fontId="8" fillId="0" borderId="0" xfId="0" applyFont="1" applyBorder="1" applyAlignment="1">
      <alignment/>
    </xf>
    <xf numFmtId="1" fontId="9" fillId="0" borderId="12" xfId="0" applyFont="1" applyBorder="1" applyAlignment="1">
      <alignment/>
    </xf>
    <xf numFmtId="1" fontId="4" fillId="0" borderId="13" xfId="0" applyFont="1" applyBorder="1" applyAlignment="1">
      <alignment/>
    </xf>
    <xf numFmtId="1" fontId="9" fillId="0" borderId="0" xfId="0" applyFont="1" applyBorder="1" applyAlignment="1">
      <alignment/>
    </xf>
    <xf numFmtId="1" fontId="8" fillId="0" borderId="1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4" xfId="0" applyFont="1" applyBorder="1" applyAlignment="1">
      <alignment/>
    </xf>
    <xf numFmtId="1" fontId="2" fillId="0" borderId="15" xfId="0" applyFont="1" applyBorder="1" applyAlignment="1">
      <alignment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4" fillId="0" borderId="18" xfId="0" applyFont="1" applyBorder="1" applyAlignment="1">
      <alignment/>
    </xf>
    <xf numFmtId="1" fontId="4" fillId="0" borderId="10" xfId="0" applyFont="1" applyBorder="1" applyAlignment="1">
      <alignment/>
    </xf>
    <xf numFmtId="176" fontId="0" fillId="0" borderId="19" xfId="0" applyNumberFormat="1" applyBorder="1" applyAlignment="1">
      <alignment/>
    </xf>
    <xf numFmtId="1" fontId="2" fillId="0" borderId="20" xfId="0" applyFont="1" applyBorder="1" applyAlignment="1">
      <alignment/>
    </xf>
    <xf numFmtId="1" fontId="2" fillId="0" borderId="21" xfId="0" applyFont="1" applyBorder="1" applyAlignment="1">
      <alignment/>
    </xf>
    <xf numFmtId="1" fontId="2" fillId="0" borderId="22" xfId="0" applyFont="1" applyBorder="1" applyAlignment="1">
      <alignment/>
    </xf>
    <xf numFmtId="1" fontId="2" fillId="0" borderId="20" xfId="0" applyFont="1" applyBorder="1" applyAlignment="1">
      <alignment horizontal="center"/>
    </xf>
    <xf numFmtId="176" fontId="2" fillId="0" borderId="21" xfId="0" applyNumberFormat="1" applyFont="1" applyBorder="1" applyAlignment="1">
      <alignment/>
    </xf>
    <xf numFmtId="1" fontId="2" fillId="0" borderId="0" xfId="0" applyFont="1" applyBorder="1" applyAlignment="1">
      <alignment/>
    </xf>
    <xf numFmtId="1" fontId="2" fillId="0" borderId="11" xfId="0" applyFont="1" applyBorder="1" applyAlignment="1">
      <alignment/>
    </xf>
    <xf numFmtId="1" fontId="4" fillId="0" borderId="23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24" xfId="0" applyFont="1" applyBorder="1" applyAlignment="1">
      <alignment/>
    </xf>
    <xf numFmtId="1" fontId="2" fillId="0" borderId="25" xfId="0" applyFont="1" applyBorder="1" applyAlignment="1">
      <alignment/>
    </xf>
    <xf numFmtId="1" fontId="2" fillId="0" borderId="26" xfId="0" applyFont="1" applyBorder="1" applyAlignment="1">
      <alignment/>
    </xf>
    <xf numFmtId="1" fontId="2" fillId="0" borderId="13" xfId="0" applyFont="1" applyBorder="1" applyAlignment="1">
      <alignment horizontal="center"/>
    </xf>
    <xf numFmtId="1" fontId="2" fillId="0" borderId="27" xfId="0" applyFont="1" applyBorder="1" applyAlignment="1">
      <alignment/>
    </xf>
    <xf numFmtId="1" fontId="2" fillId="0" borderId="28" xfId="0" applyFont="1" applyBorder="1" applyAlignment="1">
      <alignment/>
    </xf>
    <xf numFmtId="1" fontId="2" fillId="0" borderId="29" xfId="0" applyFont="1" applyBorder="1" applyAlignment="1">
      <alignment/>
    </xf>
    <xf numFmtId="1" fontId="2" fillId="0" borderId="30" xfId="0" applyFont="1" applyBorder="1" applyAlignment="1">
      <alignment/>
    </xf>
    <xf numFmtId="1" fontId="2" fillId="0" borderId="31" xfId="0" applyFont="1" applyBorder="1" applyAlignment="1">
      <alignment horizontal="center"/>
    </xf>
    <xf numFmtId="1" fontId="2" fillId="0" borderId="32" xfId="0" applyFont="1" applyBorder="1" applyAlignment="1">
      <alignment horizontal="center"/>
    </xf>
    <xf numFmtId="176" fontId="4" fillId="0" borderId="33" xfId="0" applyNumberFormat="1" applyFont="1" applyBorder="1" applyAlignment="1">
      <alignment/>
    </xf>
    <xf numFmtId="1" fontId="4" fillId="0" borderId="34" xfId="0" applyFont="1" applyBorder="1" applyAlignment="1">
      <alignment/>
    </xf>
    <xf numFmtId="1" fontId="2" fillId="0" borderId="35" xfId="0" applyFont="1" applyBorder="1" applyAlignment="1">
      <alignment/>
    </xf>
    <xf numFmtId="176" fontId="0" fillId="0" borderId="36" xfId="0" applyNumberFormat="1" applyBorder="1" applyAlignment="1">
      <alignment/>
    </xf>
    <xf numFmtId="1" fontId="2" fillId="0" borderId="37" xfId="0" applyFont="1" applyBorder="1" applyAlignment="1">
      <alignment/>
    </xf>
    <xf numFmtId="1" fontId="2" fillId="0" borderId="37" xfId="0" applyFont="1" applyBorder="1" applyAlignment="1">
      <alignment horizontal="center"/>
    </xf>
    <xf numFmtId="176" fontId="2" fillId="0" borderId="3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" fontId="4" fillId="0" borderId="35" xfId="0" applyFont="1" applyBorder="1" applyAlignment="1">
      <alignment/>
    </xf>
    <xf numFmtId="1" fontId="2" fillId="0" borderId="35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1" fontId="2" fillId="0" borderId="39" xfId="0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" fontId="4" fillId="0" borderId="40" xfId="0" applyFont="1" applyBorder="1" applyAlignment="1">
      <alignment/>
    </xf>
    <xf numFmtId="1" fontId="2" fillId="0" borderId="41" xfId="0" applyFont="1" applyBorder="1" applyAlignment="1">
      <alignment/>
    </xf>
    <xf numFmtId="1" fontId="2" fillId="0" borderId="42" xfId="0" applyFont="1" applyBorder="1" applyAlignment="1">
      <alignment/>
    </xf>
    <xf numFmtId="1" fontId="2" fillId="0" borderId="42" xfId="0" applyFont="1" applyBorder="1" applyAlignment="1">
      <alignment horizontal="center"/>
    </xf>
    <xf numFmtId="176" fontId="2" fillId="0" borderId="42" xfId="0" applyNumberFormat="1" applyFont="1" applyBorder="1" applyAlignment="1">
      <alignment/>
    </xf>
    <xf numFmtId="1" fontId="4" fillId="0" borderId="43" xfId="0" applyFont="1" applyBorder="1" applyAlignment="1">
      <alignment/>
    </xf>
    <xf numFmtId="1" fontId="2" fillId="0" borderId="44" xfId="0" applyFont="1" applyBorder="1" applyAlignment="1">
      <alignment/>
    </xf>
    <xf numFmtId="1" fontId="2" fillId="0" borderId="44" xfId="0" applyFont="1" applyBorder="1" applyAlignment="1">
      <alignment horizontal="center"/>
    </xf>
    <xf numFmtId="176" fontId="2" fillId="0" borderId="44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2" fontId="2" fillId="0" borderId="58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2" fontId="2" fillId="0" borderId="60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6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4" fillId="0" borderId="5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65" xfId="0" applyNumberFormat="1" applyFont="1" applyBorder="1" applyAlignment="1">
      <alignment/>
    </xf>
    <xf numFmtId="1" fontId="3" fillId="0" borderId="0" xfId="0" applyFont="1" applyAlignment="1">
      <alignment horizontal="left"/>
    </xf>
    <xf numFmtId="1" fontId="2" fillId="0" borderId="13" xfId="0" applyFont="1" applyBorder="1" applyAlignment="1">
      <alignment horizontal="center"/>
    </xf>
    <xf numFmtId="1" fontId="2" fillId="0" borderId="0" xfId="0" applyFont="1" applyBorder="1" applyAlignment="1">
      <alignment horizontal="center"/>
    </xf>
    <xf numFmtId="1" fontId="2" fillId="0" borderId="0" xfId="0" applyFont="1" applyAlignment="1">
      <alignment horizontal="center"/>
    </xf>
    <xf numFmtId="1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iz%20Cucerdea-17.09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 ob 1"/>
      <sheetName val="Deviz general "/>
    </sheetNames>
    <sheetDataSet>
      <sheetData sheetId="1">
        <row r="5">
          <cell r="H5" t="str">
            <v>Proiect nr. 297/2015</v>
          </cell>
        </row>
        <row r="11">
          <cell r="B11" t="str">
            <v>CONSTRUIRE OBSERVATOR ASTRONOMIC , Zona Platoul Cornesti, jud. MUREŞ.</v>
          </cell>
        </row>
        <row r="13">
          <cell r="B13" t="str">
            <v>în RON şi Euro, la cursul B.N.R.  din data de 20.07.2015 </v>
          </cell>
          <cell r="H13">
            <v>4.4174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5" zoomScaleNormal="75" zoomScalePageLayoutView="0" workbookViewId="0" topLeftCell="A1">
      <selection activeCell="N39" sqref="N39"/>
    </sheetView>
  </sheetViews>
  <sheetFormatPr defaultColWidth="9.140625" defaultRowHeight="12.75"/>
  <cols>
    <col min="1" max="1" width="4.140625" style="0" customWidth="1"/>
    <col min="4" max="4" width="6.140625" style="0" customWidth="1"/>
    <col min="5" max="5" width="5.140625" style="0" customWidth="1"/>
    <col min="6" max="6" width="8.00390625" style="0" customWidth="1"/>
    <col min="7" max="7" width="5.00390625" style="0" customWidth="1"/>
    <col min="8" max="8" width="21.421875" style="0" customWidth="1"/>
    <col min="9" max="9" width="12.28125" style="0" customWidth="1"/>
    <col min="10" max="10" width="14.421875" style="0" customWidth="1"/>
    <col min="11" max="11" width="12.7109375" style="0" customWidth="1"/>
    <col min="12" max="12" width="11.28125" style="0" customWidth="1"/>
    <col min="13" max="13" width="13.7109375" style="0" customWidth="1"/>
    <col min="14" max="14" width="12.7109375" style="0" customWidth="1"/>
    <col min="15" max="15" width="11.00390625" style="0" bestFit="1" customWidth="1"/>
    <col min="18" max="18" width="11.00390625" style="0" bestFit="1" customWidth="1"/>
  </cols>
  <sheetData>
    <row r="1" spans="1:12" ht="18">
      <c r="A1" s="1" t="s">
        <v>31</v>
      </c>
      <c r="B1" s="1"/>
      <c r="C1" s="1"/>
      <c r="D1" s="1"/>
      <c r="E1" s="1"/>
      <c r="F1" s="1"/>
      <c r="G1" s="1"/>
      <c r="H1" s="2"/>
      <c r="J1" s="2"/>
      <c r="K1" s="3"/>
      <c r="L1" s="2" t="str">
        <f>'[1]Deviz general '!$H$5</f>
        <v>Proiect nr. 297/2015</v>
      </c>
    </row>
    <row r="2" spans="1:12" ht="17.25" customHeight="1">
      <c r="A2" s="1"/>
      <c r="B2" s="1"/>
      <c r="C2" s="1"/>
      <c r="D2" s="7"/>
      <c r="E2" s="1"/>
      <c r="F2" s="1"/>
      <c r="G2" s="1"/>
      <c r="H2" s="2"/>
      <c r="I2" s="2"/>
      <c r="J2" s="2"/>
      <c r="K2" s="2"/>
      <c r="L2" s="115" t="s">
        <v>39</v>
      </c>
    </row>
    <row r="3" spans="1:12" ht="15" customHeight="1">
      <c r="A3" s="1"/>
      <c r="B3" s="4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customHeight="1">
      <c r="A4" s="1" t="str">
        <f>'[1]Deviz general '!$B$11</f>
        <v>CONSTRUIRE OBSERVATOR ASTRONOMIC , Zona Platoul Cornesti, jud. MUREŞ.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.75" customHeight="1">
      <c r="A5" s="2"/>
      <c r="B5" s="119" t="s">
        <v>33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4" ht="15.75" customHeight="1" thickBot="1">
      <c r="A6" s="2"/>
      <c r="B6" s="5" t="str">
        <f>'[1]Deviz general '!$B$13</f>
        <v>în RON şi Euro, la cursul B.N.R.  din data de 20.07.2015 </v>
      </c>
      <c r="C6" s="6"/>
      <c r="D6" s="5"/>
      <c r="E6" s="5"/>
      <c r="F6" s="5"/>
      <c r="G6" s="5"/>
      <c r="H6" s="5"/>
      <c r="I6" s="5"/>
      <c r="M6" s="10">
        <f>'[1]Deviz general '!$H$13</f>
        <v>4.4174</v>
      </c>
      <c r="N6" t="s">
        <v>6</v>
      </c>
    </row>
    <row r="7" spans="1:14" ht="15.75">
      <c r="A7" s="21" t="s">
        <v>1</v>
      </c>
      <c r="B7" s="24" t="s">
        <v>9</v>
      </c>
      <c r="C7" s="16"/>
      <c r="D7" s="35"/>
      <c r="E7" s="35"/>
      <c r="F7" s="35"/>
      <c r="G7" s="35"/>
      <c r="H7" s="36"/>
      <c r="I7" s="37" t="s">
        <v>35</v>
      </c>
      <c r="J7" s="38"/>
      <c r="K7" s="116" t="s">
        <v>3</v>
      </c>
      <c r="L7" s="116"/>
      <c r="M7" s="37" t="s">
        <v>35</v>
      </c>
      <c r="N7" s="38"/>
    </row>
    <row r="8" spans="1:14" ht="15.75">
      <c r="A8" s="22" t="s">
        <v>0</v>
      </c>
      <c r="B8" s="25" t="s">
        <v>10</v>
      </c>
      <c r="C8" s="32"/>
      <c r="D8" s="32"/>
      <c r="E8" s="32"/>
      <c r="F8" s="32"/>
      <c r="G8" s="32"/>
      <c r="H8" s="33"/>
      <c r="I8" s="40" t="s">
        <v>2</v>
      </c>
      <c r="J8" s="28"/>
      <c r="K8" s="117" t="s">
        <v>4</v>
      </c>
      <c r="L8" s="117"/>
      <c r="M8" s="40" t="s">
        <v>5</v>
      </c>
      <c r="N8" s="28"/>
    </row>
    <row r="9" spans="1:14" ht="13.5" customHeight="1" thickBot="1">
      <c r="A9" s="23"/>
      <c r="B9" s="41"/>
      <c r="C9" s="42"/>
      <c r="D9" s="42"/>
      <c r="E9" s="42"/>
      <c r="F9" s="42"/>
      <c r="G9" s="42"/>
      <c r="H9" s="43"/>
      <c r="I9" s="44" t="s">
        <v>37</v>
      </c>
      <c r="J9" s="45" t="s">
        <v>38</v>
      </c>
      <c r="K9" s="44" t="s">
        <v>37</v>
      </c>
      <c r="L9" s="45" t="s">
        <v>38</v>
      </c>
      <c r="M9" s="44" t="s">
        <v>37</v>
      </c>
      <c r="N9" s="45" t="s">
        <v>38</v>
      </c>
    </row>
    <row r="10" spans="1:14" ht="15.75" thickBot="1">
      <c r="A10" s="11"/>
      <c r="B10" s="17" t="s">
        <v>11</v>
      </c>
      <c r="C10" s="17"/>
      <c r="D10" s="17"/>
      <c r="E10" s="17"/>
      <c r="F10" s="17"/>
      <c r="G10" s="17"/>
      <c r="H10" s="12"/>
      <c r="I10" s="18"/>
      <c r="J10" s="12"/>
      <c r="K10" s="17"/>
      <c r="L10" s="17"/>
      <c r="M10" s="11"/>
      <c r="N10" s="12"/>
    </row>
    <row r="11" spans="1:14" ht="15.75">
      <c r="A11" s="46">
        <v>3.1</v>
      </c>
      <c r="B11" s="47" t="s">
        <v>12</v>
      </c>
      <c r="C11" s="48"/>
      <c r="D11" s="48"/>
      <c r="E11" s="48"/>
      <c r="F11" s="48"/>
      <c r="G11" s="48"/>
      <c r="H11" s="38"/>
      <c r="I11" s="75">
        <f>SUM(I12:I13)</f>
        <v>2</v>
      </c>
      <c r="J11" s="76">
        <f>I11/M6</f>
        <v>0.452755014261783</v>
      </c>
      <c r="K11" s="77">
        <f>I11*0.24</f>
        <v>0.48</v>
      </c>
      <c r="L11" s="78">
        <f>K11/M6</f>
        <v>0.10866120342282791</v>
      </c>
      <c r="M11" s="79">
        <f>SUM(I11+K11)</f>
        <v>2.48</v>
      </c>
      <c r="N11" s="76">
        <f>M11/M6</f>
        <v>0.5614162176846109</v>
      </c>
    </row>
    <row r="12" spans="1:14" s="13" customFormat="1" ht="15">
      <c r="A12" s="26"/>
      <c r="B12" s="27" t="s">
        <v>13</v>
      </c>
      <c r="C12" s="27"/>
      <c r="D12" s="27"/>
      <c r="E12" s="27"/>
      <c r="F12" s="27"/>
      <c r="G12" s="30"/>
      <c r="H12" s="31"/>
      <c r="I12" s="80">
        <v>1</v>
      </c>
      <c r="J12" s="81">
        <f>I12/M6</f>
        <v>0.2263775071308915</v>
      </c>
      <c r="K12" s="82">
        <f>I12*0.24</f>
        <v>0.24</v>
      </c>
      <c r="L12" s="83">
        <f>K12/M6</f>
        <v>0.054330601711413955</v>
      </c>
      <c r="M12" s="80">
        <f aca="true" t="shared" si="0" ref="M12:M32">I12+K12</f>
        <v>1.24</v>
      </c>
      <c r="N12" s="81">
        <f>M12/M6</f>
        <v>0.28070810884230546</v>
      </c>
    </row>
    <row r="13" spans="1:14" s="13" customFormat="1" ht="15.75" thickBot="1">
      <c r="A13" s="49"/>
      <c r="B13" s="50" t="s">
        <v>14</v>
      </c>
      <c r="C13" s="50"/>
      <c r="D13" s="50"/>
      <c r="E13" s="50"/>
      <c r="F13" s="50"/>
      <c r="G13" s="51"/>
      <c r="H13" s="52"/>
      <c r="I13" s="84">
        <v>1</v>
      </c>
      <c r="J13" s="85">
        <f>I13/M6</f>
        <v>0.2263775071308915</v>
      </c>
      <c r="K13" s="86">
        <f aca="true" t="shared" si="1" ref="K13:K33">I13*0.24</f>
        <v>0.24</v>
      </c>
      <c r="L13" s="87">
        <f>K13/M6</f>
        <v>0.054330601711413955</v>
      </c>
      <c r="M13" s="84">
        <f t="shared" si="0"/>
        <v>1.24</v>
      </c>
      <c r="N13" s="85">
        <f>M13/M6</f>
        <v>0.28070810884230546</v>
      </c>
    </row>
    <row r="14" spans="1:14" ht="15" customHeight="1">
      <c r="A14" s="46">
        <v>3.2</v>
      </c>
      <c r="B14" s="54" t="s">
        <v>15</v>
      </c>
      <c r="C14" s="48"/>
      <c r="D14" s="48"/>
      <c r="E14" s="48"/>
      <c r="F14" s="48"/>
      <c r="G14" s="55"/>
      <c r="H14" s="56"/>
      <c r="I14" s="75">
        <f>SUM(I15:I17)</f>
        <v>2.6</v>
      </c>
      <c r="J14" s="76">
        <f>I14/M6</f>
        <v>0.5885815185403179</v>
      </c>
      <c r="K14" s="77">
        <f t="shared" si="1"/>
        <v>0.624</v>
      </c>
      <c r="L14" s="88">
        <f>K14/M6</f>
        <v>0.1412595644496763</v>
      </c>
      <c r="M14" s="79">
        <f t="shared" si="0"/>
        <v>3.224</v>
      </c>
      <c r="N14" s="76">
        <f>M14/M6</f>
        <v>0.7298410829899942</v>
      </c>
    </row>
    <row r="15" spans="1:14" ht="15" customHeight="1">
      <c r="A15" s="53"/>
      <c r="B15" s="27" t="s">
        <v>16</v>
      </c>
      <c r="C15" s="27"/>
      <c r="D15" s="27"/>
      <c r="E15" s="27"/>
      <c r="F15" s="27"/>
      <c r="G15" s="30"/>
      <c r="H15" s="31"/>
      <c r="I15" s="80">
        <v>0.5</v>
      </c>
      <c r="J15" s="81">
        <f>I15/M6</f>
        <v>0.11318875356544575</v>
      </c>
      <c r="K15" s="82">
        <f t="shared" si="1"/>
        <v>0.12</v>
      </c>
      <c r="L15" s="89">
        <f>K15/M6</f>
        <v>0.027165300855706977</v>
      </c>
      <c r="M15" s="80">
        <f t="shared" si="0"/>
        <v>0.62</v>
      </c>
      <c r="N15" s="81">
        <f>M15/M6</f>
        <v>0.14035405442115273</v>
      </c>
    </row>
    <row r="16" spans="1:14" ht="15" customHeight="1">
      <c r="A16" s="53"/>
      <c r="B16" s="27" t="s">
        <v>36</v>
      </c>
      <c r="C16" s="27"/>
      <c r="D16" s="27"/>
      <c r="E16" s="27"/>
      <c r="F16" s="27"/>
      <c r="G16" s="30"/>
      <c r="H16" s="31"/>
      <c r="I16" s="80">
        <v>0.1</v>
      </c>
      <c r="J16" s="81">
        <f>I16/M6</f>
        <v>0.02263775071308915</v>
      </c>
      <c r="K16" s="82">
        <f t="shared" si="1"/>
        <v>0.024</v>
      </c>
      <c r="L16" s="89">
        <f>K16/M6</f>
        <v>0.005433060171141396</v>
      </c>
      <c r="M16" s="80">
        <f t="shared" si="0"/>
        <v>0.124</v>
      </c>
      <c r="N16" s="81">
        <f>M16/M6</f>
        <v>0.028070810884230545</v>
      </c>
    </row>
    <row r="17" spans="1:14" ht="16.5" thickBot="1">
      <c r="A17" s="57"/>
      <c r="B17" s="50" t="s">
        <v>17</v>
      </c>
      <c r="C17" s="50"/>
      <c r="D17" s="50"/>
      <c r="E17" s="50"/>
      <c r="F17" s="50"/>
      <c r="G17" s="51"/>
      <c r="H17" s="52"/>
      <c r="I17" s="84">
        <v>2</v>
      </c>
      <c r="J17" s="85">
        <f>I17/M6</f>
        <v>0.452755014261783</v>
      </c>
      <c r="K17" s="86">
        <f t="shared" si="1"/>
        <v>0.48</v>
      </c>
      <c r="L17" s="90">
        <f>K17/M6</f>
        <v>0.10866120342282791</v>
      </c>
      <c r="M17" s="91">
        <f t="shared" si="0"/>
        <v>2.48</v>
      </c>
      <c r="N17" s="92">
        <f>M17/M6</f>
        <v>0.5614162176846109</v>
      </c>
    </row>
    <row r="18" spans="1:14" ht="15.75">
      <c r="A18" s="46">
        <v>3.3</v>
      </c>
      <c r="B18" s="47" t="s">
        <v>18</v>
      </c>
      <c r="C18" s="48"/>
      <c r="D18" s="48"/>
      <c r="E18" s="48"/>
      <c r="F18" s="48"/>
      <c r="G18" s="55"/>
      <c r="H18" s="59"/>
      <c r="I18" s="75">
        <f>SUM(I19:I22)</f>
        <v>34</v>
      </c>
      <c r="J18" s="76">
        <f>SUM(I18/M6)</f>
        <v>7.696835242450311</v>
      </c>
      <c r="K18" s="77">
        <f t="shared" si="1"/>
        <v>8.16</v>
      </c>
      <c r="L18" s="78">
        <f>SUM(K18/M6)</f>
        <v>1.8472404581880746</v>
      </c>
      <c r="M18" s="79">
        <f t="shared" si="0"/>
        <v>42.16</v>
      </c>
      <c r="N18" s="76">
        <f>SUM(M18/M6)</f>
        <v>9.544075700638384</v>
      </c>
    </row>
    <row r="19" spans="1:14" ht="15.75">
      <c r="A19" s="53"/>
      <c r="B19" s="29" t="s">
        <v>19</v>
      </c>
      <c r="C19" s="27"/>
      <c r="D19" s="27"/>
      <c r="E19" s="27"/>
      <c r="F19" s="27"/>
      <c r="G19" s="30"/>
      <c r="H19" s="58"/>
      <c r="I19" s="80">
        <v>8</v>
      </c>
      <c r="J19" s="81">
        <f>SUM(I19/M6)</f>
        <v>1.811020057047132</v>
      </c>
      <c r="K19" s="82">
        <f t="shared" si="1"/>
        <v>1.92</v>
      </c>
      <c r="L19" s="83">
        <f>SUM(K19/M6)</f>
        <v>0.43464481369131164</v>
      </c>
      <c r="M19" s="80">
        <f t="shared" si="0"/>
        <v>9.92</v>
      </c>
      <c r="N19" s="81">
        <f>SUM(M19/M6)</f>
        <v>2.2456648707384437</v>
      </c>
    </row>
    <row r="20" spans="1:14" ht="15.75">
      <c r="A20" s="53"/>
      <c r="B20" s="29" t="s">
        <v>29</v>
      </c>
      <c r="C20" s="27"/>
      <c r="D20" s="27"/>
      <c r="E20" s="27"/>
      <c r="F20" s="27"/>
      <c r="G20" s="30"/>
      <c r="H20" s="58"/>
      <c r="I20" s="80">
        <v>20</v>
      </c>
      <c r="J20" s="81">
        <f>SUM(I20/M6)</f>
        <v>4.527550142617829</v>
      </c>
      <c r="K20" s="82">
        <f t="shared" si="1"/>
        <v>4.8</v>
      </c>
      <c r="L20" s="83">
        <f>SUM(K20/M6)</f>
        <v>1.086612034228279</v>
      </c>
      <c r="M20" s="80">
        <f t="shared" si="0"/>
        <v>24.8</v>
      </c>
      <c r="N20" s="81">
        <f>SUM(M20/M6)</f>
        <v>5.614162176846109</v>
      </c>
    </row>
    <row r="21" spans="1:14" ht="15.75">
      <c r="A21" s="53"/>
      <c r="B21" s="29" t="s">
        <v>20</v>
      </c>
      <c r="C21" s="27"/>
      <c r="D21" s="27"/>
      <c r="E21" s="27"/>
      <c r="F21" s="27"/>
      <c r="G21" s="30"/>
      <c r="H21" s="58"/>
      <c r="I21" s="80">
        <v>4</v>
      </c>
      <c r="J21" s="81">
        <f>SUM(I21/M6)</f>
        <v>0.905510028523566</v>
      </c>
      <c r="K21" s="82">
        <f t="shared" si="1"/>
        <v>0.96</v>
      </c>
      <c r="L21" s="83">
        <f>SUM(K21/M6)</f>
        <v>0.21732240684565582</v>
      </c>
      <c r="M21" s="80">
        <f t="shared" si="0"/>
        <v>4.96</v>
      </c>
      <c r="N21" s="81">
        <f>SUM(M21/M6)</f>
        <v>1.1228324353692218</v>
      </c>
    </row>
    <row r="22" spans="1:14" ht="16.5" thickBot="1">
      <c r="A22" s="57"/>
      <c r="B22" s="60" t="s">
        <v>26</v>
      </c>
      <c r="C22" s="50"/>
      <c r="D22" s="50"/>
      <c r="E22" s="50"/>
      <c r="F22" s="50"/>
      <c r="G22" s="51"/>
      <c r="H22" s="61"/>
      <c r="I22" s="84">
        <v>2</v>
      </c>
      <c r="J22" s="85">
        <f>SUM(I22/M6)</f>
        <v>0.452755014261783</v>
      </c>
      <c r="K22" s="86">
        <f t="shared" si="1"/>
        <v>0.48</v>
      </c>
      <c r="L22" s="87">
        <f>SUM(K22/M6)</f>
        <v>0.10866120342282791</v>
      </c>
      <c r="M22" s="91">
        <f t="shared" si="0"/>
        <v>2.48</v>
      </c>
      <c r="N22" s="92">
        <f>SUM(M22/M6)</f>
        <v>0.5614162176846109</v>
      </c>
    </row>
    <row r="23" spans="1:14" ht="15.75">
      <c r="A23" s="46">
        <v>3.4</v>
      </c>
      <c r="B23" s="16" t="s">
        <v>21</v>
      </c>
      <c r="C23" s="35"/>
      <c r="D23" s="35"/>
      <c r="E23" s="35"/>
      <c r="F23" s="35"/>
      <c r="G23" s="39"/>
      <c r="H23" s="62"/>
      <c r="I23" s="75">
        <f>SUM(I24:I26)</f>
        <v>0</v>
      </c>
      <c r="J23" s="76">
        <f>SUM(I23/M6)</f>
        <v>0</v>
      </c>
      <c r="K23" s="93">
        <f t="shared" si="1"/>
        <v>0</v>
      </c>
      <c r="L23" s="78">
        <f>SUM(K23/M6)</f>
        <v>0</v>
      </c>
      <c r="M23" s="79">
        <f t="shared" si="0"/>
        <v>0</v>
      </c>
      <c r="N23" s="76">
        <f>SUM(M23/M6)</f>
        <v>0</v>
      </c>
    </row>
    <row r="24" spans="1:14" ht="15.75">
      <c r="A24" s="53"/>
      <c r="B24" s="29" t="s">
        <v>30</v>
      </c>
      <c r="C24" s="27"/>
      <c r="D24" s="27"/>
      <c r="E24" s="27"/>
      <c r="F24" s="27"/>
      <c r="G24" s="30"/>
      <c r="H24" s="58"/>
      <c r="I24" s="94">
        <v>0</v>
      </c>
      <c r="J24" s="95">
        <f>SUM(I24/M6)</f>
        <v>0</v>
      </c>
      <c r="K24" s="82">
        <f t="shared" si="1"/>
        <v>0</v>
      </c>
      <c r="L24" s="96">
        <f>SUM(K24/M6)</f>
        <v>0</v>
      </c>
      <c r="M24" s="80">
        <f t="shared" si="0"/>
        <v>0</v>
      </c>
      <c r="N24" s="81">
        <f>SUM(M24/M6)</f>
        <v>0</v>
      </c>
    </row>
    <row r="25" spans="1:14" ht="15.75">
      <c r="A25" s="53"/>
      <c r="B25" s="29" t="s">
        <v>22</v>
      </c>
      <c r="C25" s="27"/>
      <c r="D25" s="27"/>
      <c r="E25" s="27"/>
      <c r="F25" s="27"/>
      <c r="G25" s="30"/>
      <c r="H25" s="58"/>
      <c r="I25" s="80">
        <v>0</v>
      </c>
      <c r="J25" s="81">
        <f>SUM(I25/M6)</f>
        <v>0</v>
      </c>
      <c r="K25" s="82">
        <f t="shared" si="1"/>
        <v>0</v>
      </c>
      <c r="L25" s="83">
        <f>SUM(K25/M6)</f>
        <v>0</v>
      </c>
      <c r="M25" s="80">
        <f t="shared" si="0"/>
        <v>0</v>
      </c>
      <c r="N25" s="81">
        <f>SUM(M25/M6)</f>
        <v>0</v>
      </c>
    </row>
    <row r="26" spans="1:14" ht="16.5" thickBot="1">
      <c r="A26" s="53"/>
      <c r="B26" s="64" t="s">
        <v>23</v>
      </c>
      <c r="C26" s="65"/>
      <c r="D26" s="65"/>
      <c r="E26" s="65"/>
      <c r="F26" s="65"/>
      <c r="G26" s="66"/>
      <c r="H26" s="67"/>
      <c r="I26" s="91"/>
      <c r="J26" s="92"/>
      <c r="K26" s="86"/>
      <c r="L26" s="97"/>
      <c r="M26" s="91"/>
      <c r="N26" s="92"/>
    </row>
    <row r="27" spans="1:14" ht="15.75">
      <c r="A27" s="72">
        <v>3.5</v>
      </c>
      <c r="B27" s="63" t="s">
        <v>34</v>
      </c>
      <c r="C27" s="35"/>
      <c r="D27" s="35"/>
      <c r="E27" s="35"/>
      <c r="F27" s="35"/>
      <c r="G27" s="39"/>
      <c r="H27" s="62"/>
      <c r="I27" s="75">
        <f>SUM(I28:I29)</f>
        <v>0</v>
      </c>
      <c r="J27" s="98">
        <f>SUM(I27/M6)</f>
        <v>0</v>
      </c>
      <c r="K27" s="77">
        <f t="shared" si="1"/>
        <v>0</v>
      </c>
      <c r="L27" s="99">
        <f>SUM(K27/M6)</f>
        <v>0</v>
      </c>
      <c r="M27" s="100">
        <f t="shared" si="0"/>
        <v>0</v>
      </c>
      <c r="N27" s="76">
        <f>SUM(M27/M6)</f>
        <v>0</v>
      </c>
    </row>
    <row r="28" spans="1:14" ht="15.75">
      <c r="A28" s="74"/>
      <c r="B28" s="29" t="s">
        <v>27</v>
      </c>
      <c r="C28" s="27"/>
      <c r="D28" s="27"/>
      <c r="E28" s="27"/>
      <c r="F28" s="27"/>
      <c r="G28" s="30"/>
      <c r="H28" s="58"/>
      <c r="I28" s="80">
        <v>0</v>
      </c>
      <c r="J28" s="101">
        <f>SUM(I28/M6)</f>
        <v>0</v>
      </c>
      <c r="K28" s="82">
        <f t="shared" si="1"/>
        <v>0</v>
      </c>
      <c r="L28" s="102">
        <f>SUM(K28/M6)</f>
        <v>0</v>
      </c>
      <c r="M28" s="103">
        <f>I28+K28</f>
        <v>0</v>
      </c>
      <c r="N28" s="81">
        <f>SUM(M28/M6)</f>
        <v>0</v>
      </c>
    </row>
    <row r="29" spans="1:14" ht="16.5" thickBot="1">
      <c r="A29" s="73"/>
      <c r="B29" s="60" t="s">
        <v>28</v>
      </c>
      <c r="C29" s="50"/>
      <c r="D29" s="50"/>
      <c r="E29" s="50"/>
      <c r="F29" s="50"/>
      <c r="G29" s="51"/>
      <c r="H29" s="61"/>
      <c r="I29" s="84">
        <v>0</v>
      </c>
      <c r="J29" s="104">
        <f>SUM(I29/M6)</f>
        <v>0</v>
      </c>
      <c r="K29" s="86">
        <f t="shared" si="1"/>
        <v>0</v>
      </c>
      <c r="L29" s="105">
        <f>SUM(K29/M6)</f>
        <v>0</v>
      </c>
      <c r="M29" s="106">
        <f>I29+K29</f>
        <v>0</v>
      </c>
      <c r="N29" s="85">
        <f>SUM(M29/M6)</f>
        <v>0</v>
      </c>
    </row>
    <row r="30" spans="1:14" ht="15.75">
      <c r="A30" s="53">
        <v>3.6</v>
      </c>
      <c r="B30" s="68" t="s">
        <v>24</v>
      </c>
      <c r="C30" s="69"/>
      <c r="D30" s="69"/>
      <c r="E30" s="69"/>
      <c r="F30" s="69"/>
      <c r="G30" s="70"/>
      <c r="H30" s="71"/>
      <c r="I30" s="107">
        <f>SUM(I31:I32)</f>
        <v>6.9</v>
      </c>
      <c r="J30" s="108">
        <f>SUM(I30/M6)</f>
        <v>1.5620047992031514</v>
      </c>
      <c r="K30" s="77">
        <f t="shared" si="1"/>
        <v>1.656</v>
      </c>
      <c r="L30" s="96">
        <f>SUM(K30/M6)</f>
        <v>0.3748811518087563</v>
      </c>
      <c r="M30" s="94">
        <f t="shared" si="0"/>
        <v>8.556000000000001</v>
      </c>
      <c r="N30" s="95">
        <f>SUM(M30/M6)</f>
        <v>1.9368859510119079</v>
      </c>
    </row>
    <row r="31" spans="1:14" ht="15.75">
      <c r="A31" s="53"/>
      <c r="B31" s="29" t="s">
        <v>40</v>
      </c>
      <c r="C31" s="27"/>
      <c r="D31" s="27"/>
      <c r="E31" s="27"/>
      <c r="F31" s="27"/>
      <c r="G31" s="30"/>
      <c r="H31" s="58"/>
      <c r="I31" s="80">
        <f>MMULT(I18,0.1)</f>
        <v>3.4000000000000004</v>
      </c>
      <c r="J31" s="101">
        <f>SUM(I31/M6)</f>
        <v>0.7696835242450312</v>
      </c>
      <c r="K31" s="82">
        <f t="shared" si="1"/>
        <v>0.8160000000000001</v>
      </c>
      <c r="L31" s="83">
        <f>SUM(K31/M6)</f>
        <v>0.18472404581880747</v>
      </c>
      <c r="M31" s="80">
        <f t="shared" si="0"/>
        <v>4.216</v>
      </c>
      <c r="N31" s="81">
        <f>SUM(M31/M6)</f>
        <v>0.9544075700638386</v>
      </c>
    </row>
    <row r="32" spans="1:14" ht="16.5" thickBot="1">
      <c r="A32" s="57"/>
      <c r="B32" s="60" t="s">
        <v>41</v>
      </c>
      <c r="C32" s="50"/>
      <c r="D32" s="50"/>
      <c r="E32" s="50"/>
      <c r="F32" s="50"/>
      <c r="G32" s="51"/>
      <c r="H32" s="61"/>
      <c r="I32" s="84">
        <v>3.5</v>
      </c>
      <c r="J32" s="104">
        <f>SUM(I32/M6)</f>
        <v>0.7923212749581202</v>
      </c>
      <c r="K32" s="86">
        <f t="shared" si="1"/>
        <v>0.84</v>
      </c>
      <c r="L32" s="87">
        <f>SUM(K32/M6)</f>
        <v>0.19015710598994884</v>
      </c>
      <c r="M32" s="84">
        <f t="shared" si="0"/>
        <v>4.34</v>
      </c>
      <c r="N32" s="85">
        <f>SUM(M32/M6)</f>
        <v>0.982478380948069</v>
      </c>
    </row>
    <row r="33" spans="1:14" ht="16.5" thickBot="1">
      <c r="A33" s="15"/>
      <c r="B33" s="20" t="s">
        <v>25</v>
      </c>
      <c r="C33" s="34"/>
      <c r="D33" s="34"/>
      <c r="E33" s="34"/>
      <c r="F33" s="34"/>
      <c r="G33" s="34"/>
      <c r="H33" s="34"/>
      <c r="I33" s="109">
        <f>SUM(I11+I14+I18+I23+I27+I30)</f>
        <v>45.5</v>
      </c>
      <c r="J33" s="110">
        <f>I33/M6</f>
        <v>10.300176574455563</v>
      </c>
      <c r="K33" s="111">
        <f t="shared" si="1"/>
        <v>10.92</v>
      </c>
      <c r="L33" s="112">
        <f>K33/M6</f>
        <v>2.472042377869335</v>
      </c>
      <c r="M33" s="113">
        <f>I33+K33</f>
        <v>56.42</v>
      </c>
      <c r="N33" s="114">
        <f>M33/M6</f>
        <v>12.772218952324899</v>
      </c>
    </row>
    <row r="34" spans="1:14" ht="11.25" customHeight="1">
      <c r="A34" s="17"/>
      <c r="B34" s="14"/>
      <c r="C34" s="17"/>
      <c r="D34" s="17"/>
      <c r="E34" s="17"/>
      <c r="F34" s="17"/>
      <c r="G34" s="17"/>
      <c r="H34" s="17"/>
      <c r="I34" s="19"/>
      <c r="J34" s="19"/>
      <c r="K34" s="19"/>
      <c r="L34" s="19"/>
      <c r="M34" s="19"/>
      <c r="N34" s="19"/>
    </row>
    <row r="35" spans="1:11" ht="18">
      <c r="A35" s="1"/>
      <c r="C35" s="1"/>
      <c r="D35" s="1"/>
      <c r="E35" s="1"/>
      <c r="G35" s="1"/>
      <c r="H35" s="1"/>
      <c r="I35" s="1" t="s">
        <v>7</v>
      </c>
      <c r="K35" s="2"/>
    </row>
    <row r="36" spans="1:10" ht="15">
      <c r="A36" s="1"/>
      <c r="C36" s="1"/>
      <c r="D36" s="1"/>
      <c r="F36" s="1"/>
      <c r="G36" s="1"/>
      <c r="H36" s="118" t="s">
        <v>8</v>
      </c>
      <c r="I36" s="118"/>
      <c r="J36" s="118"/>
    </row>
    <row r="37" spans="1:9" ht="15">
      <c r="A37" s="1"/>
      <c r="C37" s="1"/>
      <c r="D37" s="1"/>
      <c r="F37" s="1"/>
      <c r="G37" s="1"/>
      <c r="H37" s="1"/>
      <c r="I37" s="1"/>
    </row>
    <row r="56" ht="15">
      <c r="B56" s="9"/>
    </row>
    <row r="95" ht="15">
      <c r="B95" s="9"/>
    </row>
    <row r="97" ht="14.25">
      <c r="B97" s="8"/>
    </row>
  </sheetData>
  <sheetProtection/>
  <mergeCells count="4">
    <mergeCell ref="K7:L7"/>
    <mergeCell ref="K8:L8"/>
    <mergeCell ref="H36:J36"/>
    <mergeCell ref="B5:M5"/>
  </mergeCells>
  <printOptions horizontalCentered="1" verticalCentered="1"/>
  <pageMargins left="0.25" right="0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DISTRIGAZ NORD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 Borda</dc:creator>
  <cp:keywords/>
  <dc:description/>
  <cp:lastModifiedBy>Cipri</cp:lastModifiedBy>
  <cp:lastPrinted>2015-07-21T06:02:09Z</cp:lastPrinted>
  <dcterms:created xsi:type="dcterms:W3CDTF">2000-11-09T10:39:16Z</dcterms:created>
  <dcterms:modified xsi:type="dcterms:W3CDTF">2015-07-21T06:02:28Z</dcterms:modified>
  <cp:category/>
  <cp:version/>
  <cp:contentType/>
  <cp:contentStatus/>
</cp:coreProperties>
</file>