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cte HCL s.a A.E\"/>
    </mc:Choice>
  </mc:AlternateContent>
  <bookViews>
    <workbookView xWindow="0" yWindow="0" windowWidth="20490" windowHeight="7650"/>
  </bookViews>
  <sheets>
    <sheet name="DG" sheetId="1" r:id="rId1"/>
    <sheet name="Cap3" sheetId="2" r:id="rId2"/>
    <sheet name="CAP4" sheetId="3" r:id="rId3"/>
    <sheet name="Cap5" sheetId="4" r:id="rId4"/>
  </sheets>
  <externalReferences>
    <externalReference r:id="rId5"/>
  </externalReferences>
  <definedNames>
    <definedName name="Adc">[1]DG!$D$9</definedName>
    <definedName name="Au" localSheetId="3">[1]DG!#REF!</definedName>
    <definedName name="Au">[1]DG!#REF!</definedName>
    <definedName name="cota_TVA">[1]DG!$C$11</definedName>
    <definedName name="curs_euro">[1]DG!$C$10</definedName>
    <definedName name="LISTA_ARH" localSheetId="3">#REF!</definedName>
    <definedName name="LISTA_ARH">#REF!</definedName>
    <definedName name="LISTA_DOT" localSheetId="3">#REF!</definedName>
    <definedName name="LISTA_DOT">#REF!</definedName>
    <definedName name="LISTA_DR" localSheetId="3">#REF!</definedName>
    <definedName name="LISTA_DR">#REF!</definedName>
    <definedName name="LISTA_IE" localSheetId="3">#REF!</definedName>
    <definedName name="LISTA_IE">#REF!</definedName>
    <definedName name="LISTA_IG" localSheetId="3">#REF!</definedName>
    <definedName name="LISTA_IG">#REF!</definedName>
    <definedName name="LISTA_IS" localSheetId="3">#REF!</definedName>
    <definedName name="LISTA_IS">#REF!</definedName>
    <definedName name="LISTA_IT" localSheetId="3">#REF!</definedName>
    <definedName name="LISTA_IT">#REF!</definedName>
    <definedName name="LISTA_MON" localSheetId="3">#REF!</definedName>
    <definedName name="LISTA_MON">#REF!</definedName>
    <definedName name="LISTA_STR" localSheetId="3">#REF!</definedName>
    <definedName name="LISTA_STR">#REF!</definedName>
    <definedName name="lista_UT_MON" localSheetId="3">#REF!</definedName>
    <definedName name="lista_UT_MON">#REF!</definedName>
    <definedName name="_xlnm.Print_Area" localSheetId="1">'Cap3'!$A$1:$E$58</definedName>
    <definedName name="_xlnm.Print_Area" localSheetId="2">'CAP4'!$A$1:$M$122</definedName>
    <definedName name="_xlnm.Print_Area" localSheetId="3">'Cap5'!$A$1:$E$35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41" i="1"/>
  <c r="D52" i="1"/>
  <c r="C31" i="4"/>
  <c r="D67" i="1" s="1"/>
  <c r="D29" i="4"/>
  <c r="D24" i="4"/>
  <c r="E23" i="4"/>
  <c r="E22" i="4"/>
  <c r="E21" i="4"/>
  <c r="E19" i="4"/>
  <c r="C10" i="4"/>
  <c r="D30" i="4" s="1"/>
  <c r="E30" i="4" s="1"/>
  <c r="D9" i="4"/>
  <c r="C9" i="4"/>
  <c r="A9" i="4"/>
  <c r="A7" i="4"/>
  <c r="A2" i="4"/>
  <c r="A1" i="4"/>
  <c r="D31" i="4" l="1"/>
  <c r="E67" i="1" s="1"/>
  <c r="C17" i="4"/>
  <c r="D16" i="4"/>
  <c r="C24" i="4"/>
  <c r="E29" i="4"/>
  <c r="E31" i="4" s="1"/>
  <c r="D15" i="4"/>
  <c r="E16" i="4"/>
  <c r="E20" i="4"/>
  <c r="C27" i="4"/>
  <c r="D26" i="4"/>
  <c r="D27" i="4" s="1"/>
  <c r="C32" i="4" l="1"/>
  <c r="D17" i="4"/>
  <c r="D32" i="4" s="1"/>
  <c r="E15" i="4"/>
  <c r="E26" i="4"/>
  <c r="E24" i="4"/>
  <c r="E17" i="4" l="1"/>
  <c r="E27" i="4"/>
  <c r="E32" i="4" l="1"/>
  <c r="L119" i="3"/>
  <c r="M119" i="3" s="1"/>
  <c r="L115" i="3"/>
  <c r="M115" i="3" s="1"/>
  <c r="A68" i="3"/>
  <c r="A4" i="4" s="1"/>
  <c r="B66" i="3"/>
  <c r="B2" i="4" s="1"/>
  <c r="C51" i="2"/>
  <c r="C47" i="2"/>
  <c r="D40" i="1" s="1"/>
  <c r="A120" i="3"/>
  <c r="A116" i="3"/>
  <c r="A112" i="3"/>
  <c r="A108" i="3"/>
  <c r="K108" i="3"/>
  <c r="A104" i="3"/>
  <c r="K104" i="3"/>
  <c r="A100" i="3"/>
  <c r="A98" i="3"/>
  <c r="A94" i="3"/>
  <c r="A90" i="3"/>
  <c r="A86" i="3"/>
  <c r="K86" i="3"/>
  <c r="A82" i="3"/>
  <c r="I74" i="3"/>
  <c r="L93" i="3" s="1"/>
  <c r="M93" i="3" s="1"/>
  <c r="K73" i="3"/>
  <c r="I73" i="3"/>
  <c r="A73" i="3"/>
  <c r="D45" i="2"/>
  <c r="E45" i="2" s="1"/>
  <c r="C43" i="2"/>
  <c r="C20" i="2"/>
  <c r="C12" i="2"/>
  <c r="D11" i="2"/>
  <c r="C11" i="2"/>
  <c r="A11" i="2"/>
  <c r="A9" i="2"/>
  <c r="A2" i="2"/>
  <c r="A1" i="2"/>
  <c r="D27" i="2" l="1"/>
  <c r="E27" i="2" s="1"/>
  <c r="D48" i="2"/>
  <c r="D50" i="2"/>
  <c r="E41" i="1" s="1"/>
  <c r="D49" i="2"/>
  <c r="E49" i="2" s="1"/>
  <c r="L85" i="3"/>
  <c r="M85" i="3" s="1"/>
  <c r="L97" i="3"/>
  <c r="M97" i="3" s="1"/>
  <c r="L103" i="3"/>
  <c r="M103" i="3" s="1"/>
  <c r="M104" i="3" s="1"/>
  <c r="L81" i="3"/>
  <c r="M81" i="3" s="1"/>
  <c r="L89" i="3"/>
  <c r="M89" i="3" s="1"/>
  <c r="L107" i="3"/>
  <c r="M107" i="3" s="1"/>
  <c r="L111" i="3"/>
  <c r="M120" i="3"/>
  <c r="D56" i="2"/>
  <c r="C30" i="2"/>
  <c r="C57" i="2"/>
  <c r="D29" i="2"/>
  <c r="E29" i="2" s="1"/>
  <c r="D17" i="2"/>
  <c r="D32" i="2"/>
  <c r="E32" i="2" s="1"/>
  <c r="D41" i="2"/>
  <c r="E41" i="2" s="1"/>
  <c r="D28" i="2"/>
  <c r="E28" i="2" s="1"/>
  <c r="D39" i="2"/>
  <c r="E39" i="2" s="1"/>
  <c r="D42" i="2"/>
  <c r="E42" i="2" s="1"/>
  <c r="D19" i="2"/>
  <c r="E19" i="2" s="1"/>
  <c r="D37" i="2"/>
  <c r="E37" i="2" s="1"/>
  <c r="M82" i="3"/>
  <c r="K94" i="3"/>
  <c r="K98" i="3"/>
  <c r="K90" i="3"/>
  <c r="L116" i="3"/>
  <c r="M98" i="3"/>
  <c r="L104" i="3"/>
  <c r="D18" i="2"/>
  <c r="E18" i="2" s="1"/>
  <c r="D34" i="2"/>
  <c r="E34" i="2" s="1"/>
  <c r="L98" i="3"/>
  <c r="K116" i="3"/>
  <c r="D38" i="2"/>
  <c r="E38" i="2" s="1"/>
  <c r="E17" i="2"/>
  <c r="D22" i="2"/>
  <c r="D23" i="2"/>
  <c r="E23" i="2" s="1"/>
  <c r="D40" i="2"/>
  <c r="E40" i="2" s="1"/>
  <c r="E56" i="2"/>
  <c r="D24" i="2"/>
  <c r="E24" i="2" s="1"/>
  <c r="D25" i="2"/>
  <c r="E25" i="2" s="1"/>
  <c r="D26" i="2"/>
  <c r="E26" i="2" s="1"/>
  <c r="D54" i="2"/>
  <c r="D55" i="2"/>
  <c r="E55" i="2" s="1"/>
  <c r="D39" i="1"/>
  <c r="D47" i="2" l="1"/>
  <c r="M111" i="3"/>
  <c r="M112" i="3" s="1"/>
  <c r="E52" i="1"/>
  <c r="F52" i="1" s="1"/>
  <c r="D51" i="2"/>
  <c r="E40" i="1"/>
  <c r="E39" i="1" s="1"/>
  <c r="L82" i="3"/>
  <c r="E48" i="2"/>
  <c r="E47" i="2" s="1"/>
  <c r="L120" i="3"/>
  <c r="L86" i="3"/>
  <c r="L108" i="3"/>
  <c r="E50" i="2"/>
  <c r="E51" i="2" s="1"/>
  <c r="C58" i="2"/>
  <c r="L90" i="3"/>
  <c r="L94" i="3"/>
  <c r="L100" i="3" s="1"/>
  <c r="K82" i="3"/>
  <c r="K100" i="3" s="1"/>
  <c r="M116" i="3"/>
  <c r="D43" i="2"/>
  <c r="D20" i="2"/>
  <c r="L112" i="3"/>
  <c r="K120" i="3"/>
  <c r="M86" i="3"/>
  <c r="E22" i="2"/>
  <c r="D30" i="2"/>
  <c r="E20" i="2"/>
  <c r="E54" i="2"/>
  <c r="D57" i="2"/>
  <c r="E43" i="2"/>
  <c r="E59" i="1"/>
  <c r="F59" i="1" s="1"/>
  <c r="D72" i="1"/>
  <c r="E60" i="1"/>
  <c r="D60" i="1"/>
  <c r="D57" i="1"/>
  <c r="E51" i="1"/>
  <c r="F51" i="1" s="1"/>
  <c r="D55" i="1"/>
  <c r="D43" i="1"/>
  <c r="D42" i="1" s="1"/>
  <c r="D31" i="1"/>
  <c r="D24" i="1"/>
  <c r="D47" i="1" s="1"/>
  <c r="D22" i="1"/>
  <c r="D74" i="1" s="1"/>
  <c r="D19" i="1"/>
  <c r="E71" i="1"/>
  <c r="F71" i="1" s="1"/>
  <c r="E70" i="1"/>
  <c r="F70" i="1" s="1"/>
  <c r="F72" i="1" s="1"/>
  <c r="F62" i="1"/>
  <c r="F63" i="1"/>
  <c r="F64" i="1"/>
  <c r="F65" i="1"/>
  <c r="E66" i="1"/>
  <c r="F66" i="1" s="1"/>
  <c r="F67" i="1"/>
  <c r="F61" i="1"/>
  <c r="E58" i="1"/>
  <c r="F58" i="1" s="1"/>
  <c r="E54" i="1"/>
  <c r="F54" i="1" s="1"/>
  <c r="E53" i="1"/>
  <c r="F53" i="1" s="1"/>
  <c r="E50" i="1"/>
  <c r="F50" i="1" s="1"/>
  <c r="E49" i="1"/>
  <c r="F49" i="1" s="1"/>
  <c r="E46" i="1"/>
  <c r="F46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F40" i="1"/>
  <c r="F41" i="1"/>
  <c r="E25" i="1"/>
  <c r="F25" i="1" s="1"/>
  <c r="E26" i="1"/>
  <c r="F26" i="1" s="1"/>
  <c r="E27" i="1"/>
  <c r="F27" i="1" s="1"/>
  <c r="E28" i="1"/>
  <c r="F28" i="1" s="1"/>
  <c r="E29" i="1"/>
  <c r="E30" i="1"/>
  <c r="F30" i="1" s="1"/>
  <c r="E32" i="1"/>
  <c r="F32" i="1" s="1"/>
  <c r="E44" i="1"/>
  <c r="F44" i="1" s="1"/>
  <c r="F29" i="1"/>
  <c r="E45" i="1"/>
  <c r="F45" i="1" s="1"/>
  <c r="E21" i="1"/>
  <c r="E22" i="1" s="1"/>
  <c r="E16" i="1"/>
  <c r="F16" i="1" s="1"/>
  <c r="E17" i="1"/>
  <c r="F17" i="1" s="1"/>
  <c r="E18" i="1"/>
  <c r="F18" i="1" s="1"/>
  <c r="E15" i="1"/>
  <c r="F43" i="1" l="1"/>
  <c r="L121" i="3"/>
  <c r="L122" i="3" s="1"/>
  <c r="M108" i="3"/>
  <c r="M121" i="3" s="1"/>
  <c r="D58" i="2"/>
  <c r="K112" i="3"/>
  <c r="K121" i="3" s="1"/>
  <c r="K122" i="3" s="1"/>
  <c r="M94" i="3"/>
  <c r="M90" i="3"/>
  <c r="E57" i="2"/>
  <c r="E30" i="2"/>
  <c r="D68" i="1"/>
  <c r="F42" i="1"/>
  <c r="F31" i="1"/>
  <c r="F39" i="1"/>
  <c r="D73" i="1"/>
  <c r="F24" i="1"/>
  <c r="E43" i="1"/>
  <c r="E42" i="1" s="1"/>
  <c r="F55" i="1"/>
  <c r="E72" i="1"/>
  <c r="E55" i="1"/>
  <c r="F57" i="1"/>
  <c r="E19" i="1"/>
  <c r="E74" i="1"/>
  <c r="F60" i="1"/>
  <c r="E57" i="1"/>
  <c r="E68" i="1" s="1"/>
  <c r="E24" i="1"/>
  <c r="E31" i="1"/>
  <c r="F15" i="1"/>
  <c r="F19" i="1" s="1"/>
  <c r="F21" i="1"/>
  <c r="F22" i="1" s="1"/>
  <c r="F74" i="1" s="1"/>
  <c r="M100" i="3" l="1"/>
  <c r="M122" i="3" s="1"/>
  <c r="E58" i="2"/>
  <c r="F47" i="1"/>
  <c r="F68" i="1"/>
  <c r="E47" i="1"/>
  <c r="E73" i="1" s="1"/>
  <c r="F73" i="1" l="1"/>
</calcChain>
</file>

<file path=xl/comments1.xml><?xml version="1.0" encoding="utf-8"?>
<comments xmlns="http://schemas.openxmlformats.org/spreadsheetml/2006/main">
  <authors>
    <author>Alina FIP</author>
  </authors>
  <commentList>
    <comment ref="D27" authorId="0" shapeId="0">
      <text>
        <r>
          <rPr>
            <b/>
            <sz val="9"/>
            <color indexed="81"/>
            <rFont val="Segoe UI"/>
            <family val="2"/>
          </rPr>
          <t>Alina FIP:</t>
        </r>
        <r>
          <rPr>
            <sz val="9"/>
            <color indexed="81"/>
            <rFont val="Segoe UI"/>
            <family val="2"/>
          </rPr>
          <t xml:space="preserve">
La acest capitol se poate introduce valoarea pentru studiul de oportunitate, astfel incat acesta sa poata fi solicitat la rambursare</t>
        </r>
      </text>
    </comment>
  </commentList>
</comments>
</file>

<file path=xl/sharedStrings.xml><?xml version="1.0" encoding="utf-8"?>
<sst xmlns="http://schemas.openxmlformats.org/spreadsheetml/2006/main" count="289" uniqueCount="246">
  <si>
    <t>Nr. crt.</t>
  </si>
  <si>
    <t>Denumirea capitolelor şi subcapitolelor de cheltuieli</t>
  </si>
  <si>
    <t>Valoare fără TVA</t>
  </si>
  <si>
    <t>TVA</t>
  </si>
  <si>
    <t>Valoare cu TVA</t>
  </si>
  <si>
    <t>1</t>
  </si>
  <si>
    <t>2</t>
  </si>
  <si>
    <t>3</t>
  </si>
  <si>
    <t>4</t>
  </si>
  <si>
    <t>5</t>
  </si>
  <si>
    <t>CAPITOLUL 1 Cheltuieli pentru obţinerea şi amenajarea terenului</t>
  </si>
  <si>
    <t>1.1</t>
  </si>
  <si>
    <t>1.2</t>
  </si>
  <si>
    <t>1.3</t>
  </si>
  <si>
    <t>1.4</t>
  </si>
  <si>
    <t>Obţinerea terenului</t>
  </si>
  <si>
    <t>Amenajarea terenului</t>
  </si>
  <si>
    <t>Amenajări pentru protecţia mediului şi aducerea terenului la starea iniţială</t>
  </si>
  <si>
    <t>Cheltuieli pentru relocarea/protecţia utilităţilor</t>
  </si>
  <si>
    <t>Total capitol 1</t>
  </si>
  <si>
    <t>DEVIZ GENERAL</t>
  </si>
  <si>
    <t>al obiectivului de investiţii</t>
  </si>
  <si>
    <t>lei</t>
  </si>
  <si>
    <t>CAPITOLUL 2 Cheltuieli pentru asigurarea utilităţilor necesare obiectivului de investiţii</t>
  </si>
  <si>
    <t>2.1</t>
  </si>
  <si>
    <t>Total capitol 2</t>
  </si>
  <si>
    <t>CAPITOLUL 3 Cheltuieli pentru proiectare şi asistenţă tehnică</t>
  </si>
  <si>
    <t>3.1</t>
  </si>
  <si>
    <t>Studii</t>
  </si>
  <si>
    <t>3.1.1. Studii de teren</t>
  </si>
  <si>
    <t>3.1.2. Raport privind impactul asupra mediului</t>
  </si>
  <si>
    <t>3.1.3. Alte studii specifice</t>
  </si>
  <si>
    <t>Documentaţii-suport şi cheltuieli pentru obţinerea de avize,
acorduri şi autorizaţii</t>
  </si>
  <si>
    <t>3.2</t>
  </si>
  <si>
    <t>Total capitol 3</t>
  </si>
  <si>
    <t>Expertizare tehnică</t>
  </si>
  <si>
    <t>3.3</t>
  </si>
  <si>
    <t>3.4</t>
  </si>
  <si>
    <t>Certificarea performanţei energetice şi auditul energetic al clădirilor</t>
  </si>
  <si>
    <t>Proiectare</t>
  </si>
  <si>
    <t>3.5</t>
  </si>
  <si>
    <t>3.5.1. Temă de proiectare</t>
  </si>
  <si>
    <t>3.5.2. Studiu de prefezabilitate</t>
  </si>
  <si>
    <t>3.5.3. Studiu de fezabilitate/documentaţie de avizare a lucrărilor de
intervenţii şi deviz general</t>
  </si>
  <si>
    <t>3.5.4. Documentaţiile tehnice necesare în vederea obţinerii
avizelor/acordurilor/autorizaţiilor</t>
  </si>
  <si>
    <t>3.5.5. Verificarea tehnică de calitate a proiectului tehnic şi a
detaliilor de execuţie</t>
  </si>
  <si>
    <t>3.5.6. Proiect tehnic şi detalii de execuţie</t>
  </si>
  <si>
    <t>3.6</t>
  </si>
  <si>
    <t>Organizarea procedurilor de achiziţie</t>
  </si>
  <si>
    <t>3.7</t>
  </si>
  <si>
    <t>Consultanţă</t>
  </si>
  <si>
    <t>3.7.1. Managementul de proiect pentru obiectivul de investiţii</t>
  </si>
  <si>
    <t>3.7.2. Auditul financiar</t>
  </si>
  <si>
    <t>Asistenţă tehnică</t>
  </si>
  <si>
    <t>3.8</t>
  </si>
  <si>
    <t>3.8.1. Asistenţă tehnică din partea proiectantului</t>
  </si>
  <si>
    <t>3.8.1.1. pe perioada de execuţie a lucrărilor</t>
  </si>
  <si>
    <t>3.8.1.2. pentru participarea proiectantului la fazele incluse în
programul de control al lucrărilor de execuţie, avizat de către
Inspectoratul de Stat în Construcţii</t>
  </si>
  <si>
    <t>3.8.2. Dirigenţie de şantier</t>
  </si>
  <si>
    <t>CAPITOLUL 4 Cheltuieli pentru investiţia de bază</t>
  </si>
  <si>
    <t>4.1</t>
  </si>
  <si>
    <t>4.2</t>
  </si>
  <si>
    <t>4.3</t>
  </si>
  <si>
    <t>4.4</t>
  </si>
  <si>
    <t>4.5</t>
  </si>
  <si>
    <t>4.6</t>
  </si>
  <si>
    <t>Construcţii şi instalaţii</t>
  </si>
  <si>
    <t>Montaj utilaje, echipamente tehnologice şi funcţionale</t>
  </si>
  <si>
    <t>Utilaje, echipamente tehnologice şi funcţionale care necesită montaj</t>
  </si>
  <si>
    <t>Utilaje, echipamente tehnologice şi funcţionale care nu necesită
montaj şi echipamente de transport</t>
  </si>
  <si>
    <t>Dotări</t>
  </si>
  <si>
    <t>Active necorporale</t>
  </si>
  <si>
    <t>Total capitol 4</t>
  </si>
  <si>
    <t>Total capitol 5</t>
  </si>
  <si>
    <t>CAPITOLUL 5 Alte cheltuieli</t>
  </si>
  <si>
    <t>Organizare de şantier</t>
  </si>
  <si>
    <t>5.1</t>
  </si>
  <si>
    <t>5.1.1. Lucrări de construcţii şi instalaţii aferente organizării de
şantier</t>
  </si>
  <si>
    <t>5.1.2. Cheltuieli conexe organizării şantierului</t>
  </si>
  <si>
    <t>5.2</t>
  </si>
  <si>
    <t>Comisioane, cote, taxe, costul creditului</t>
  </si>
  <si>
    <t>5.2.1. Comisioanele şi dobânzile aferente creditului băncii
finanţatoare</t>
  </si>
  <si>
    <t>5.2.2. Cota aferentă ISC pentru controlul calităţii lucrărilor de
construcţii</t>
  </si>
  <si>
    <t>5.2.3. Cota aferentă ISC pentru controlul statului în amenajarea
teritoriului, urbanism şi pentru autorizarea lucrărilor de construcţii</t>
  </si>
  <si>
    <t>5.2.4. Cota aferentă Casei Sociale a Constructorilor - CSC</t>
  </si>
  <si>
    <t>5.2.5. Taxe pentru acorduri, avize conforme şi autorizaţia de
construire/desfiinţare</t>
  </si>
  <si>
    <t>Cheltuieli diverse şi neprevăzute</t>
  </si>
  <si>
    <t>5.3</t>
  </si>
  <si>
    <t>Cheltuieli pentru informare şi publicitate</t>
  </si>
  <si>
    <t>5.4</t>
  </si>
  <si>
    <t>CAPITOLUL 6 Cheltuieli pentru probe tehnologice şi teste</t>
  </si>
  <si>
    <t>Pregătirea personalului de exploatare</t>
  </si>
  <si>
    <t>Probe tehnologice şi teste</t>
  </si>
  <si>
    <t>6.1</t>
  </si>
  <si>
    <t>6.2</t>
  </si>
  <si>
    <t>Total capitol 6</t>
  </si>
  <si>
    <t>TOTAL GENERAL</t>
  </si>
  <si>
    <t>din care: C + M (1.2 + 1.3 +1.4 + 2 + 4.1 + 4.2 + 5.1.1)</t>
  </si>
  <si>
    <t>Cheltuieli pentru asigurarea utilităţilor necesare obiectivului de investiţii</t>
  </si>
  <si>
    <t xml:space="preserve">Deviz financiar – Capitolul 3 </t>
  </si>
  <si>
    <t>lei/euro</t>
  </si>
  <si>
    <t>cota T.V.A.</t>
  </si>
  <si>
    <t xml:space="preserve">Nr. crt. </t>
  </si>
  <si>
    <t xml:space="preserve">Denumirea capitolelor si subcapitolelor de cheltuieli </t>
  </si>
  <si>
    <t>Valoare 
(fara TVA)</t>
  </si>
  <si>
    <t>Valoare 
(inclusiv TVA)</t>
  </si>
  <si>
    <t>LEI</t>
  </si>
  <si>
    <t>3.1.1</t>
  </si>
  <si>
    <t>Studii de teren (geotehnice, geologice, hidrogeologice hidrogeotehnice, fotogrammetrice, topografice si de stabilitate a terenului pe care se amplaseaza obiectivul de investitie)</t>
  </si>
  <si>
    <t>3.1.2</t>
  </si>
  <si>
    <t>Raport privind impactul asupra mediului</t>
  </si>
  <si>
    <t>3.1.3</t>
  </si>
  <si>
    <t>Alte studii specifice</t>
  </si>
  <si>
    <t>Total cap. 3.1</t>
  </si>
  <si>
    <t>Documentaţii-suport şi cheltuieli pentru obţinerea de avize, acorduri şi autorizaţii, din care:</t>
  </si>
  <si>
    <t>3.2.1</t>
  </si>
  <si>
    <t>obtinerea/prelungirea valabilitatii ceritificatului de urbanism</t>
  </si>
  <si>
    <t>3.2.2</t>
  </si>
  <si>
    <t>obtinerea/prelungirea valabilitatii autorizatiei de construire, obtinere autorizatii de scoatere din circuitul agricol</t>
  </si>
  <si>
    <t>3.2.3</t>
  </si>
  <si>
    <t>obtinerea avizelor si acordurilor pentru racorduri si bransamente la retelele publice de apa, canalizare, gaze, termoficare, energie electrica, telefonie.</t>
  </si>
  <si>
    <t>3.2.4</t>
  </si>
  <si>
    <t>obtinerea certificatului de nomenclatura stradala si adresa</t>
  </si>
  <si>
    <t>3.2.5</t>
  </si>
  <si>
    <t>obtinerea numarului cadastral provizoriu si inregistrarea terenului in Cartea Funciara</t>
  </si>
  <si>
    <t>3.2.6</t>
  </si>
  <si>
    <t>obtinerea acordului de mediu</t>
  </si>
  <si>
    <t>3.2.7</t>
  </si>
  <si>
    <t>obtinerea avizului PSI</t>
  </si>
  <si>
    <t>3.2.8</t>
  </si>
  <si>
    <t>Alte avize si acorduri solicitate prin lege</t>
  </si>
  <si>
    <t>Total cap. 3.2</t>
  </si>
  <si>
    <t>Expertiza tehnica</t>
  </si>
  <si>
    <t>Total cap. 3.3</t>
  </si>
  <si>
    <t>Total cap. 3.4</t>
  </si>
  <si>
    <t>Proiectare si inginerie - total, din care:</t>
  </si>
  <si>
    <t>Cheltuieli pentru elaborarea tuturor fazelor de proiectare - total, din care:</t>
  </si>
  <si>
    <t>3.5.1</t>
  </si>
  <si>
    <t>tema de proiectare</t>
  </si>
  <si>
    <t>3.5.2</t>
  </si>
  <si>
    <t>studiu de prefezabilitate</t>
  </si>
  <si>
    <t>3.5.3</t>
  </si>
  <si>
    <t>studiu de fezabilitate/documentaţie de avizare a lucrărilor de intervenţii şi deviz general</t>
  </si>
  <si>
    <t>3.5.4</t>
  </si>
  <si>
    <t>documentaţiile tehnice necesare în vederea obţinerii avizelor/acordurilor/autorizaţiilor</t>
  </si>
  <si>
    <t>3.5.5</t>
  </si>
  <si>
    <t>verificarea tehnică de calitate a proiectului tehnic şi a detaliilor de execuţie</t>
  </si>
  <si>
    <t>3.5.6</t>
  </si>
  <si>
    <t>proiect tehnic şi detalii de execuţie</t>
  </si>
  <si>
    <t>Total cap. 3.5</t>
  </si>
  <si>
    <t>Organizarea procedurilor de achizitie</t>
  </si>
  <si>
    <t>Total cap. 3.6</t>
  </si>
  <si>
    <t>Cheltuieli pentru consultanta, din care:</t>
  </si>
  <si>
    <t>3.7.1</t>
  </si>
  <si>
    <t>Managementul de proiect pentru obiectivul de investiţii</t>
  </si>
  <si>
    <t>3.7.2</t>
  </si>
  <si>
    <t>Auditul financiar</t>
  </si>
  <si>
    <t>Total cap. 3.7</t>
  </si>
  <si>
    <t>Cheltuieli pentru asistenta tehnica, din care:</t>
  </si>
  <si>
    <t>3.8.1</t>
  </si>
  <si>
    <t>Asistenta tehnica din partea proiectantului</t>
  </si>
  <si>
    <t>3.8.1.1</t>
  </si>
  <si>
    <t>pe perioada de execuţie a lucrărilor</t>
  </si>
  <si>
    <t>3.8.1.2</t>
  </si>
  <si>
    <t>pentru participarea proiectantului la fazele incluse în programul de control al lucrărilor de execuţie, avizat de către Inspectoratul de Stat în Construcţii</t>
  </si>
  <si>
    <t>3.8.2</t>
  </si>
  <si>
    <t>Dirigenţie de şantier</t>
  </si>
  <si>
    <t>Total cap. 3.8</t>
  </si>
  <si>
    <t>TOTAL</t>
  </si>
  <si>
    <t>Beneficiar:</t>
  </si>
  <si>
    <t>Denumire:</t>
  </si>
  <si>
    <t xml:space="preserve">Deviz pe obiect - Capitolul 4 </t>
  </si>
  <si>
    <t>Cheltuieli pentru investiția de bază</t>
  </si>
  <si>
    <t>Denumirea capitolelor si subcapitolelor de cheltuieli</t>
  </si>
  <si>
    <t>Valoarea   
(faraTVA)</t>
  </si>
  <si>
    <t>Valoarea   
(inclusivTVA)</t>
  </si>
  <si>
    <t>Cap 4</t>
  </si>
  <si>
    <t>CHELTUIELI PENTRU INVESTITIA DE BAZA</t>
  </si>
  <si>
    <t>CONSTRUCTII SI INSTALATII</t>
  </si>
  <si>
    <t>4.1.1.</t>
  </si>
  <si>
    <t>TERASAMENTE, SISTEMATIZARE PE VERTICALA SI AMENAJARI EXTERIOARE</t>
  </si>
  <si>
    <t>4.1.1.1.</t>
  </si>
  <si>
    <t xml:space="preserve">Lucrari de terasamente, sistematizare pe verticala si amenajari exterioare </t>
  </si>
  <si>
    <t>4.1.2.</t>
  </si>
  <si>
    <t>REZISTENTA</t>
  </si>
  <si>
    <t>4.1.2.1.</t>
  </si>
  <si>
    <t>Lucrari de rezistenta</t>
  </si>
  <si>
    <t>4.1.3.</t>
  </si>
  <si>
    <t>ARHITECTURA</t>
  </si>
  <si>
    <t>4.1.3.1</t>
  </si>
  <si>
    <t>Lucrari de arhitectura</t>
  </si>
  <si>
    <t>4.1.4</t>
  </si>
  <si>
    <t>INSTALATII</t>
  </si>
  <si>
    <t>4.1.4.1</t>
  </si>
  <si>
    <t>Lucrari de instalatii</t>
  </si>
  <si>
    <t>4.1.5</t>
  </si>
  <si>
    <t>DRUMURI</t>
  </si>
  <si>
    <t>4.1.5.1.</t>
  </si>
  <si>
    <t>Lucrari de drumuri</t>
  </si>
  <si>
    <t>MONTAJ UTILAJE, ECHIPAMENTE TEHNOLOGICE SI FUNCTIONALE</t>
  </si>
  <si>
    <t>4.2.1.</t>
  </si>
  <si>
    <t>Montaj utilaje, echipamente tehnologice si functionale</t>
  </si>
  <si>
    <t>UTILAJE, ECHIPAMENTE TEHNOLOGICE SI FUNCTIONALE CARE NECESITA MONTAJ</t>
  </si>
  <si>
    <t>4.3.1.</t>
  </si>
  <si>
    <t>Utilaje, echipamente tehnologice si functionale care necesita montaj</t>
  </si>
  <si>
    <t>UTILAJE, ECHIPAMENTE TEHNOLOGICE SI FUNCTIONALE CARE NU NECESITA MONTAJ SI ECHIPAMENTE DE TRANSPORT</t>
  </si>
  <si>
    <t>4.4.1.</t>
  </si>
  <si>
    <t>Utilaje, echipamente tehnologice si functionale care nu necesita montaj si echipamente de transport</t>
  </si>
  <si>
    <t>DOTARI</t>
  </si>
  <si>
    <t>4.5.1.</t>
  </si>
  <si>
    <t>Dotari</t>
  </si>
  <si>
    <t>ACTIVE NECORPORALE</t>
  </si>
  <si>
    <t>4.6.1</t>
  </si>
  <si>
    <t>TOTAL III - subcap. 4.3+4.4+4.5+4.6</t>
  </si>
  <si>
    <t>TOTAL  CAPITOL 4 (I + II + II)</t>
  </si>
  <si>
    <t xml:space="preserve">R O M Â N I A        
JUDEŢUL MUREŞ
CONSILIUL LOCAL MUNICIPAL TÎRGU MUREŞ
</t>
  </si>
  <si>
    <t xml:space="preserve">Achiziționarea de autobuze ecologice care să deservească transportul public de călători al Municipiului Tîrgu Mureș </t>
  </si>
  <si>
    <t>Municipiul Tîrgu Mureș</t>
  </si>
  <si>
    <t>3.7.1.1</t>
  </si>
  <si>
    <t>Consultanță scriere cerere de finanțare</t>
  </si>
  <si>
    <t>3.7.1.2</t>
  </si>
  <si>
    <t>Consultanță în implementarea proiectului</t>
  </si>
  <si>
    <t xml:space="preserve">Deviz financiar – Capitolul 5 </t>
  </si>
  <si>
    <t xml:space="preserve">Organizare de santier </t>
  </si>
  <si>
    <t>Lucrări de construcţii şi instalaţii aferente organizării de şantier</t>
  </si>
  <si>
    <t>Cheltuieli conexe organizării şantierului</t>
  </si>
  <si>
    <t>Comisioanele şi dobânzile aferente creditului băncii finanţatoare</t>
  </si>
  <si>
    <t>Cota aferentă ISC pentru controlul calităţii lucrărilor de construcţii</t>
  </si>
  <si>
    <t>Cota aferentă ISC pentru controlul statului în amenajarea teritoriului, urbanism şi pentru autorizarea lucrărilor de construcţii</t>
  </si>
  <si>
    <t>Cota aferentă Casei Sociale a Constructorilor - CSC</t>
  </si>
  <si>
    <t>Taxe pentru acorduri, avize conforme şi autorizaţia de construire/desfiinţare</t>
  </si>
  <si>
    <t>5.1.1</t>
  </si>
  <si>
    <t>5.1.2</t>
  </si>
  <si>
    <t>5.2.1</t>
  </si>
  <si>
    <t>5.2.2</t>
  </si>
  <si>
    <t>5.2.3</t>
  </si>
  <si>
    <t>5.2.4</t>
  </si>
  <si>
    <t>5.2.5</t>
  </si>
  <si>
    <t>Total cap. 5.1</t>
  </si>
  <si>
    <t>Total cap. 5.2</t>
  </si>
  <si>
    <t>5.3.1</t>
  </si>
  <si>
    <t>Total cap. 5.3</t>
  </si>
  <si>
    <t>5.4.1</t>
  </si>
  <si>
    <t>5.4.2</t>
  </si>
  <si>
    <t>Cheltuieli pentru promovarea obiectivului de investiție</t>
  </si>
  <si>
    <t>Total cap. 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</si>
</sst>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0.00000"/>
    <numFmt numFmtId="166" formatCode="0;[Red]0"/>
    <numFmt numFmtId="167" formatCode="d\-mmm\-yyyy;@"/>
    <numFmt numFmtId="168" formatCode="0.0000"/>
    <numFmt numFmtId="169" formatCode="#,##0.00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21"/>
      <name val="Arial"/>
      <family val="2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i/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color theme="1"/>
      <name val="Cambria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0"/>
      <color theme="0"/>
      <name val="Cambria"/>
      <family val="1"/>
    </font>
    <font>
      <sz val="10"/>
      <color rgb="FFFF0000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color theme="0"/>
      <name val="Cambria"/>
      <family val="1"/>
    </font>
    <font>
      <i/>
      <sz val="1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A500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9"/>
      </left>
      <right/>
      <top style="hair">
        <color indexed="9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0" fontId="4" fillId="0" borderId="0"/>
    <xf numFmtId="0" fontId="5" fillId="6" borderId="35">
      <alignment horizontal="center"/>
    </xf>
    <xf numFmtId="0" fontId="4" fillId="4" borderId="0" applyNumberFormat="0" applyBorder="0" applyAlignment="0" applyProtection="0"/>
  </cellStyleXfs>
  <cellXfs count="279">
    <xf numFmtId="0" fontId="0" fillId="0" borderId="0" xfId="0"/>
    <xf numFmtId="0" fontId="6" fillId="0" borderId="0" xfId="0" applyFont="1"/>
    <xf numFmtId="0" fontId="10" fillId="0" borderId="1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/>
    </xf>
    <xf numFmtId="0" fontId="11" fillId="0" borderId="16" xfId="0" quotePrefix="1" applyFont="1" applyFill="1" applyBorder="1" applyAlignment="1">
      <alignment horizontal="center" vertical="center"/>
    </xf>
    <xf numFmtId="0" fontId="6" fillId="0" borderId="22" xfId="0" quotePrefix="1" applyFont="1" applyBorder="1" applyAlignment="1">
      <alignment vertical="center"/>
    </xf>
    <xf numFmtId="0" fontId="6" fillId="0" borderId="19" xfId="0" applyFont="1" applyBorder="1"/>
    <xf numFmtId="4" fontId="11" fillId="0" borderId="19" xfId="2" applyNumberFormat="1" applyFont="1" applyFill="1" applyBorder="1"/>
    <xf numFmtId="4" fontId="6" fillId="0" borderId="19" xfId="0" applyNumberFormat="1" applyFont="1" applyBorder="1"/>
    <xf numFmtId="4" fontId="6" fillId="0" borderId="23" xfId="0" applyNumberFormat="1" applyFont="1" applyBorder="1"/>
    <xf numFmtId="0" fontId="6" fillId="0" borderId="24" xfId="0" quotePrefix="1" applyFont="1" applyBorder="1" applyAlignment="1">
      <alignment vertical="center"/>
    </xf>
    <xf numFmtId="0" fontId="6" fillId="0" borderId="20" xfId="0" applyFont="1" applyBorder="1"/>
    <xf numFmtId="4" fontId="11" fillId="0" borderId="20" xfId="2" applyNumberFormat="1" applyFont="1" applyFill="1" applyBorder="1"/>
    <xf numFmtId="4" fontId="6" fillId="0" borderId="20" xfId="0" applyNumberFormat="1" applyFont="1" applyBorder="1"/>
    <xf numFmtId="4" fontId="6" fillId="0" borderId="25" xfId="0" applyNumberFormat="1" applyFont="1" applyBorder="1"/>
    <xf numFmtId="0" fontId="6" fillId="0" borderId="20" xfId="0" applyFont="1" applyBorder="1" applyAlignment="1">
      <alignment wrapText="1"/>
    </xf>
    <xf numFmtId="4" fontId="10" fillId="0" borderId="18" xfId="0" applyNumberFormat="1" applyFont="1" applyFill="1" applyBorder="1"/>
    <xf numFmtId="4" fontId="9" fillId="0" borderId="18" xfId="0" applyNumberFormat="1" applyFont="1" applyBorder="1"/>
    <xf numFmtId="4" fontId="9" fillId="0" borderId="30" xfId="0" applyNumberFormat="1" applyFont="1" applyBorder="1"/>
    <xf numFmtId="0" fontId="6" fillId="0" borderId="6" xfId="0" quotePrefix="1" applyFont="1" applyBorder="1" applyAlignment="1">
      <alignment vertical="center"/>
    </xf>
    <xf numFmtId="0" fontId="6" fillId="0" borderId="33" xfId="0" applyFont="1" applyFill="1" applyBorder="1" applyAlignment="1">
      <alignment wrapText="1"/>
    </xf>
    <xf numFmtId="4" fontId="11" fillId="0" borderId="1" xfId="2" applyNumberFormat="1" applyFont="1" applyFill="1" applyBorder="1"/>
    <xf numFmtId="4" fontId="6" fillId="0" borderId="1" xfId="0" applyNumberFormat="1" applyFont="1" applyBorder="1"/>
    <xf numFmtId="4" fontId="6" fillId="0" borderId="7" xfId="0" applyNumberFormat="1" applyFont="1" applyBorder="1"/>
    <xf numFmtId="4" fontId="10" fillId="0" borderId="10" xfId="0" applyNumberFormat="1" applyFont="1" applyFill="1" applyBorder="1"/>
    <xf numFmtId="4" fontId="9" fillId="0" borderId="10" xfId="0" applyNumberFormat="1" applyFont="1" applyBorder="1"/>
    <xf numFmtId="4" fontId="9" fillId="0" borderId="11" xfId="0" applyNumberFormat="1" applyFont="1" applyBorder="1"/>
    <xf numFmtId="0" fontId="6" fillId="0" borderId="1" xfId="0" applyFont="1" applyBorder="1"/>
    <xf numFmtId="4" fontId="10" fillId="0" borderId="1" xfId="0" applyNumberFormat="1" applyFont="1" applyFill="1" applyBorder="1"/>
    <xf numFmtId="4" fontId="9" fillId="0" borderId="1" xfId="0" applyNumberFormat="1" applyFont="1" applyBorder="1"/>
    <xf numFmtId="0" fontId="6" fillId="0" borderId="26" xfId="0" quotePrefix="1" applyFont="1" applyBorder="1" applyAlignment="1">
      <alignment vertical="center"/>
    </xf>
    <xf numFmtId="4" fontId="10" fillId="0" borderId="21" xfId="0" applyNumberFormat="1" applyFont="1" applyFill="1" applyBorder="1"/>
    <xf numFmtId="4" fontId="9" fillId="0" borderId="21" xfId="0" applyNumberFormat="1" applyFont="1" applyBorder="1"/>
    <xf numFmtId="0" fontId="6" fillId="0" borderId="1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0" xfId="0" applyFont="1" applyBorder="1"/>
    <xf numFmtId="0" fontId="6" fillId="0" borderId="2" xfId="0" applyFont="1" applyFill="1" applyBorder="1" applyAlignment="1">
      <alignment wrapText="1"/>
    </xf>
    <xf numFmtId="4" fontId="11" fillId="0" borderId="1" xfId="1" applyNumberFormat="1" applyFont="1" applyFill="1" applyBorder="1"/>
    <xf numFmtId="4" fontId="11" fillId="0" borderId="19" xfId="1" applyNumberFormat="1" applyFont="1" applyFill="1" applyBorder="1"/>
    <xf numFmtId="0" fontId="6" fillId="0" borderId="0" xfId="0" applyFont="1" applyFill="1" applyBorder="1" applyAlignment="1">
      <alignment wrapText="1"/>
    </xf>
    <xf numFmtId="4" fontId="10" fillId="0" borderId="32" xfId="0" applyNumberFormat="1" applyFont="1" applyFill="1" applyBorder="1"/>
    <xf numFmtId="4" fontId="9" fillId="0" borderId="32" xfId="0" applyNumberFormat="1" applyFont="1" applyBorder="1"/>
    <xf numFmtId="0" fontId="6" fillId="0" borderId="0" xfId="0" applyFont="1" applyAlignment="1">
      <alignment vertical="center"/>
    </xf>
    <xf numFmtId="0" fontId="11" fillId="0" borderId="0" xfId="0" applyFont="1" applyFill="1"/>
    <xf numFmtId="0" fontId="8" fillId="0" borderId="0" xfId="0" applyFont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left" vertical="center"/>
    </xf>
    <xf numFmtId="0" fontId="16" fillId="0" borderId="0" xfId="3" applyFont="1" applyFill="1" applyBorder="1" applyAlignment="1">
      <alignment horizontal="left" vertical="center"/>
    </xf>
    <xf numFmtId="0" fontId="15" fillId="0" borderId="0" xfId="3" applyFont="1" applyFill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4" applyFont="1" applyFill="1" applyAlignment="1">
      <alignment horizontal="left" vertical="center"/>
    </xf>
    <xf numFmtId="0" fontId="10" fillId="0" borderId="0" xfId="4" applyFont="1" applyFill="1" applyAlignment="1">
      <alignment vertical="center"/>
    </xf>
    <xf numFmtId="164" fontId="10" fillId="0" borderId="0" xfId="4" applyNumberFormat="1" applyFont="1" applyFill="1" applyAlignment="1">
      <alignment vertical="center"/>
    </xf>
    <xf numFmtId="3" fontId="10" fillId="0" borderId="0" xfId="4" applyNumberFormat="1" applyFont="1" applyFill="1" applyBorder="1" applyAlignment="1">
      <alignment vertical="center"/>
    </xf>
    <xf numFmtId="0" fontId="18" fillId="0" borderId="0" xfId="0" applyFont="1"/>
    <xf numFmtId="0" fontId="16" fillId="0" borderId="0" xfId="3" applyFont="1" applyFill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168" fontId="16" fillId="0" borderId="0" xfId="0" applyNumberFormat="1" applyFont="1" applyAlignment="1">
      <alignment horizontal="center"/>
    </xf>
    <xf numFmtId="3" fontId="19" fillId="5" borderId="14" xfId="0" applyNumberFormat="1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15" fillId="0" borderId="1" xfId="5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6" fillId="0" borderId="1" xfId="5" applyFont="1" applyFill="1" applyBorder="1" applyAlignment="1">
      <alignment vertical="center" wrapText="1"/>
    </xf>
    <xf numFmtId="9" fontId="18" fillId="0" borderId="0" xfId="0" applyNumberFormat="1" applyFont="1"/>
    <xf numFmtId="0" fontId="18" fillId="0" borderId="0" xfId="0" applyFont="1" applyFill="1"/>
    <xf numFmtId="169" fontId="18" fillId="0" borderId="0" xfId="0" applyNumberFormat="1" applyFont="1"/>
    <xf numFmtId="0" fontId="15" fillId="0" borderId="1" xfId="5" applyFont="1" applyFill="1" applyBorder="1" applyAlignment="1">
      <alignment horizontal="left" vertical="center" wrapText="1"/>
    </xf>
    <xf numFmtId="4" fontId="19" fillId="7" borderId="10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0" fontId="16" fillId="0" borderId="0" xfId="5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top" wrapText="1"/>
    </xf>
    <xf numFmtId="0" fontId="20" fillId="0" borderId="1" xfId="5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21" fillId="0" borderId="0" xfId="4" applyFont="1" applyFill="1" applyBorder="1" applyAlignment="1">
      <alignment horizontal="center" vertical="center"/>
    </xf>
    <xf numFmtId="1" fontId="21" fillId="0" borderId="0" xfId="4" applyNumberFormat="1" applyFont="1" applyFill="1" applyBorder="1" applyAlignment="1">
      <alignment vertical="center" wrapText="1"/>
    </xf>
    <xf numFmtId="0" fontId="22" fillId="0" borderId="0" xfId="4" applyFont="1" applyFill="1" applyBorder="1" applyAlignment="1">
      <alignment horizontal="left" vertical="center"/>
    </xf>
    <xf numFmtId="0" fontId="22" fillId="0" borderId="0" xfId="4" applyFont="1" applyFill="1" applyAlignment="1">
      <alignment vertical="center"/>
    </xf>
    <xf numFmtId="0" fontId="21" fillId="0" borderId="0" xfId="4" applyFont="1" applyFill="1" applyAlignment="1">
      <alignment vertical="center"/>
    </xf>
    <xf numFmtId="0" fontId="22" fillId="0" borderId="0" xfId="4" applyFont="1" applyFill="1" applyAlignment="1">
      <alignment horizontal="left" vertical="center"/>
    </xf>
    <xf numFmtId="4" fontId="21" fillId="0" borderId="0" xfId="4" applyNumberFormat="1" applyFont="1" applyFill="1" applyAlignment="1">
      <alignment horizontal="right" vertical="center"/>
    </xf>
    <xf numFmtId="164" fontId="22" fillId="0" borderId="0" xfId="4" applyNumberFormat="1" applyFont="1" applyFill="1" applyBorder="1" applyAlignment="1">
      <alignment horizontal="left" vertical="center"/>
    </xf>
    <xf numFmtId="2" fontId="22" fillId="0" borderId="0" xfId="4" applyNumberFormat="1" applyFont="1" applyFill="1" applyBorder="1" applyAlignment="1">
      <alignment horizontal="left" vertical="center"/>
    </xf>
    <xf numFmtId="3" fontId="22" fillId="0" borderId="0" xfId="4" applyNumberFormat="1" applyFont="1" applyFill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22" fillId="0" borderId="0" xfId="3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165" fontId="22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2" fillId="0" borderId="0" xfId="3" applyFont="1" applyFill="1" applyAlignment="1">
      <alignment horizontal="left"/>
    </xf>
    <xf numFmtId="0" fontId="22" fillId="0" borderId="0" xfId="0" applyFont="1" applyAlignment="1">
      <alignment horizontal="right" vertical="center"/>
    </xf>
    <xf numFmtId="168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1" fillId="0" borderId="14" xfId="4" applyNumberFormat="1" applyFont="1" applyFill="1" applyBorder="1" applyAlignment="1">
      <alignment horizontal="center" vertical="center" wrapText="1"/>
    </xf>
    <xf numFmtId="164" fontId="21" fillId="0" borderId="14" xfId="4" applyNumberFormat="1" applyFont="1" applyFill="1" applyBorder="1" applyAlignment="1">
      <alignment horizontal="center" vertical="center"/>
    </xf>
    <xf numFmtId="164" fontId="21" fillId="0" borderId="1" xfId="4" applyNumberFormat="1" applyFont="1" applyFill="1" applyBorder="1" applyAlignment="1">
      <alignment horizontal="center" vertical="center"/>
    </xf>
    <xf numFmtId="0" fontId="21" fillId="0" borderId="6" xfId="4" applyFont="1" applyFill="1" applyBorder="1" applyAlignment="1">
      <alignment horizontal="center" vertical="center" wrapText="1"/>
    </xf>
    <xf numFmtId="3" fontId="21" fillId="0" borderId="1" xfId="4" applyNumberFormat="1" applyFont="1" applyFill="1" applyBorder="1" applyAlignment="1">
      <alignment horizontal="center" vertical="center"/>
    </xf>
    <xf numFmtId="0" fontId="25" fillId="5" borderId="6" xfId="4" applyFont="1" applyFill="1" applyBorder="1" applyAlignment="1">
      <alignment horizontal="center" vertical="center" wrapText="1"/>
    </xf>
    <xf numFmtId="49" fontId="25" fillId="7" borderId="6" xfId="4" applyNumberFormat="1" applyFont="1" applyFill="1" applyBorder="1" applyAlignment="1">
      <alignment horizontal="center" vertical="center"/>
    </xf>
    <xf numFmtId="0" fontId="21" fillId="8" borderId="6" xfId="4" applyFont="1" applyFill="1" applyBorder="1" applyAlignment="1">
      <alignment horizontal="center" vertical="center"/>
    </xf>
    <xf numFmtId="4" fontId="22" fillId="0" borderId="0" xfId="4" applyNumberFormat="1" applyFont="1" applyFill="1" applyBorder="1" applyAlignment="1">
      <alignment horizontal="left" vertical="center"/>
    </xf>
    <xf numFmtId="49" fontId="22" fillId="0" borderId="6" xfId="4" applyNumberFormat="1" applyFont="1" applyFill="1" applyBorder="1" applyAlignment="1">
      <alignment horizontal="center" vertical="center"/>
    </xf>
    <xf numFmtId="4" fontId="22" fillId="0" borderId="1" xfId="4" applyNumberFormat="1" applyFont="1" applyFill="1" applyBorder="1" applyAlignment="1">
      <alignment vertical="center"/>
    </xf>
    <xf numFmtId="4" fontId="22" fillId="0" borderId="1" xfId="4" applyNumberFormat="1" applyFont="1" applyFill="1" applyBorder="1" applyAlignment="1">
      <alignment horizontal="right" vertical="center"/>
    </xf>
    <xf numFmtId="2" fontId="24" fillId="0" borderId="0" xfId="6" applyNumberFormat="1" applyFont="1" applyFill="1" applyBorder="1" applyAlignment="1">
      <alignment horizontal="left" vertical="center"/>
    </xf>
    <xf numFmtId="0" fontId="22" fillId="0" borderId="0" xfId="4" applyFont="1" applyFill="1" applyBorder="1" applyAlignment="1">
      <alignment vertical="center"/>
    </xf>
    <xf numFmtId="4" fontId="21" fillId="9" borderId="1" xfId="4" applyNumberFormat="1" applyFont="1" applyFill="1" applyBorder="1" applyAlignment="1">
      <alignment vertical="center"/>
    </xf>
    <xf numFmtId="1" fontId="22" fillId="0" borderId="0" xfId="4" applyNumberFormat="1" applyFont="1" applyFill="1" applyBorder="1" applyAlignment="1">
      <alignment horizontal="left" vertical="center"/>
    </xf>
    <xf numFmtId="49" fontId="21" fillId="8" borderId="6" xfId="4" applyNumberFormat="1" applyFont="1" applyFill="1" applyBorder="1" applyAlignment="1">
      <alignment horizontal="center" vertical="center"/>
    </xf>
    <xf numFmtId="4" fontId="21" fillId="10" borderId="1" xfId="4" applyNumberFormat="1" applyFont="1" applyFill="1" applyBorder="1" applyAlignment="1">
      <alignment vertical="center"/>
    </xf>
    <xf numFmtId="49" fontId="25" fillId="5" borderId="6" xfId="4" applyNumberFormat="1" applyFont="1" applyFill="1" applyBorder="1" applyAlignment="1">
      <alignment horizontal="center" vertical="center"/>
    </xf>
    <xf numFmtId="4" fontId="25" fillId="11" borderId="10" xfId="4" applyNumberFormat="1" applyFont="1" applyFill="1" applyBorder="1" applyAlignment="1">
      <alignment vertical="center"/>
    </xf>
    <xf numFmtId="164" fontId="22" fillId="0" borderId="0" xfId="4" applyNumberFormat="1" applyFont="1" applyFill="1" applyAlignment="1">
      <alignment vertical="center"/>
    </xf>
    <xf numFmtId="3" fontId="22" fillId="0" borderId="0" xfId="4" applyNumberFormat="1" applyFont="1" applyFill="1" applyAlignment="1">
      <alignment vertical="center"/>
    </xf>
    <xf numFmtId="0" fontId="21" fillId="0" borderId="0" xfId="3" applyFont="1" applyFill="1" applyAlignment="1">
      <alignment vertical="center"/>
    </xf>
    <xf numFmtId="0" fontId="21" fillId="0" borderId="0" xfId="3" applyFont="1" applyAlignment="1">
      <alignment vertical="center"/>
    </xf>
    <xf numFmtId="164" fontId="21" fillId="0" borderId="0" xfId="4" applyNumberFormat="1" applyFont="1" applyFill="1" applyAlignment="1">
      <alignment vertical="center"/>
    </xf>
    <xf numFmtId="3" fontId="21" fillId="0" borderId="0" xfId="4" applyNumberFormat="1" applyFont="1" applyFill="1" applyBorder="1" applyAlignment="1">
      <alignment vertical="center"/>
    </xf>
    <xf numFmtId="0" fontId="24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165" fontId="22" fillId="0" borderId="0" xfId="0" applyNumberFormat="1" applyFont="1" applyAlignment="1">
      <alignment horizontal="center"/>
    </xf>
    <xf numFmtId="167" fontId="22" fillId="0" borderId="0" xfId="3" applyNumberFormat="1" applyFont="1" applyFill="1" applyAlignment="1">
      <alignment horizontal="right"/>
    </xf>
    <xf numFmtId="0" fontId="22" fillId="0" borderId="0" xfId="0" applyFont="1" applyAlignment="1">
      <alignment horizontal="right"/>
    </xf>
    <xf numFmtId="168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3" fontId="25" fillId="5" borderId="14" xfId="0" applyNumberFormat="1" applyFont="1" applyFill="1" applyBorder="1" applyAlignment="1">
      <alignment horizontal="center" vertical="center" wrapText="1"/>
    </xf>
    <xf numFmtId="3" fontId="25" fillId="5" borderId="1" xfId="0" applyNumberFormat="1" applyFont="1" applyFill="1" applyBorder="1" applyAlignment="1">
      <alignment horizontal="center" vertical="center" wrapText="1"/>
    </xf>
    <xf numFmtId="49" fontId="21" fillId="0" borderId="6" xfId="3" applyNumberFormat="1" applyFont="1" applyFill="1" applyBorder="1" applyAlignment="1">
      <alignment horizontal="center"/>
    </xf>
    <xf numFmtId="49" fontId="22" fillId="0" borderId="6" xfId="3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22" fillId="0" borderId="1" xfId="5" applyNumberFormat="1" applyFont="1" applyFill="1" applyBorder="1" applyAlignment="1">
      <alignment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49" fontId="22" fillId="0" borderId="6" xfId="3" applyNumberFormat="1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left" vertical="top" wrapText="1"/>
    </xf>
    <xf numFmtId="4" fontId="25" fillId="7" borderId="10" xfId="0" applyNumberFormat="1" applyFont="1" applyFill="1" applyBorder="1" applyAlignment="1">
      <alignment horizontal="right" vertical="center" wrapText="1"/>
    </xf>
    <xf numFmtId="0" fontId="24" fillId="0" borderId="0" xfId="0" applyFont="1" applyFill="1"/>
    <xf numFmtId="0" fontId="22" fillId="0" borderId="0" xfId="0" applyFont="1" applyFill="1"/>
    <xf numFmtId="0" fontId="22" fillId="0" borderId="0" xfId="0" applyFont="1" applyFill="1" applyAlignment="1">
      <alignment horizontal="left" vertical="top" wrapText="1"/>
    </xf>
    <xf numFmtId="0" fontId="22" fillId="0" borderId="0" xfId="3" applyFont="1" applyFill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right" wrapText="1"/>
    </xf>
    <xf numFmtId="0" fontId="22" fillId="0" borderId="1" xfId="3" applyFont="1" applyFill="1" applyBorder="1" applyAlignment="1">
      <alignment horizontal="left" wrapText="1"/>
    </xf>
    <xf numFmtId="0" fontId="22" fillId="0" borderId="0" xfId="0" applyFont="1" applyFill="1" applyAlignment="1">
      <alignment wrapText="1"/>
    </xf>
    <xf numFmtId="0" fontId="24" fillId="0" borderId="0" xfId="0" applyFont="1" applyAlignment="1">
      <alignment wrapText="1"/>
    </xf>
    <xf numFmtId="4" fontId="11" fillId="0" borderId="1" xfId="0" applyNumberFormat="1" applyFont="1" applyFill="1" applyBorder="1"/>
    <xf numFmtId="4" fontId="11" fillId="0" borderId="21" xfId="0" applyNumberFormat="1" applyFont="1" applyFill="1" applyBorder="1"/>
    <xf numFmtId="4" fontId="6" fillId="0" borderId="21" xfId="0" applyNumberFormat="1" applyFont="1" applyBorder="1"/>
    <xf numFmtId="4" fontId="6" fillId="0" borderId="27" xfId="0" applyNumberFormat="1" applyFont="1" applyBorder="1"/>
    <xf numFmtId="4" fontId="15" fillId="0" borderId="0" xfId="3" applyNumberFormat="1" applyFont="1" applyAlignment="1">
      <alignment vertical="center"/>
    </xf>
    <xf numFmtId="4" fontId="15" fillId="0" borderId="0" xfId="4" applyNumberFormat="1" applyFont="1" applyFill="1" applyAlignment="1">
      <alignment horizontal="left" vertical="center"/>
    </xf>
    <xf numFmtId="4" fontId="16" fillId="0" borderId="0" xfId="3" applyNumberFormat="1" applyFont="1" applyFill="1" applyAlignment="1">
      <alignment horizontal="left" vertical="center"/>
    </xf>
    <xf numFmtId="4" fontId="16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/>
    <xf numFmtId="4" fontId="19" fillId="5" borderId="14" xfId="0" applyNumberFormat="1" applyFont="1" applyFill="1" applyBorder="1" applyAlignment="1">
      <alignment horizontal="center" vertical="center" wrapText="1"/>
    </xf>
    <xf numFmtId="4" fontId="19" fillId="5" borderId="1" xfId="0" applyNumberFormat="1" applyFont="1" applyFill="1" applyBorder="1" applyAlignment="1">
      <alignment horizontal="center" vertical="center" wrapText="1"/>
    </xf>
    <xf numFmtId="4" fontId="15" fillId="0" borderId="1" xfId="5" applyNumberFormat="1" applyFont="1" applyFill="1" applyBorder="1" applyAlignment="1">
      <alignment horizontal="left" vertical="center" wrapText="1"/>
    </xf>
    <xf numFmtId="4" fontId="16" fillId="0" borderId="0" xfId="0" applyNumberFormat="1" applyFont="1" applyFill="1"/>
    <xf numFmtId="4" fontId="18" fillId="0" borderId="0" xfId="0" applyNumberFormat="1" applyFont="1"/>
    <xf numFmtId="4" fontId="16" fillId="0" borderId="0" xfId="3" applyNumberFormat="1" applyFont="1" applyFill="1" applyAlignment="1">
      <alignment horizontal="right"/>
    </xf>
    <xf numFmtId="4" fontId="16" fillId="0" borderId="0" xfId="0" applyNumberFormat="1" applyFont="1" applyAlignment="1">
      <alignment horizontal="right"/>
    </xf>
    <xf numFmtId="0" fontId="8" fillId="0" borderId="6" xfId="0" quotePrefix="1" applyFont="1" applyBorder="1" applyAlignment="1">
      <alignment vertical="center"/>
    </xf>
    <xf numFmtId="0" fontId="8" fillId="0" borderId="1" xfId="0" applyFont="1" applyBorder="1"/>
    <xf numFmtId="4" fontId="26" fillId="0" borderId="1" xfId="0" applyNumberFormat="1" applyFont="1" applyFill="1" applyBorder="1"/>
    <xf numFmtId="0" fontId="8" fillId="0" borderId="26" xfId="0" quotePrefix="1" applyFont="1" applyBorder="1" applyAlignment="1">
      <alignment vertical="center"/>
    </xf>
    <xf numFmtId="0" fontId="8" fillId="0" borderId="21" xfId="0" applyFont="1" applyBorder="1"/>
    <xf numFmtId="4" fontId="26" fillId="0" borderId="21" xfId="0" applyNumberFormat="1" applyFont="1" applyFill="1" applyBorder="1"/>
    <xf numFmtId="0" fontId="8" fillId="0" borderId="21" xfId="0" applyFont="1" applyBorder="1" applyAlignment="1">
      <alignment wrapText="1"/>
    </xf>
    <xf numFmtId="4" fontId="8" fillId="0" borderId="0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 wrapText="1"/>
    </xf>
    <xf numFmtId="4" fontId="6" fillId="0" borderId="16" xfId="0" quotePrefix="1" applyNumberFormat="1" applyFont="1" applyBorder="1" applyAlignment="1">
      <alignment horizontal="center" vertical="center"/>
    </xf>
    <xf numFmtId="4" fontId="8" fillId="0" borderId="1" xfId="0" applyNumberFormat="1" applyFont="1" applyBorder="1"/>
    <xf numFmtId="4" fontId="8" fillId="0" borderId="7" xfId="0" applyNumberFormat="1" applyFont="1" applyBorder="1"/>
    <xf numFmtId="4" fontId="8" fillId="0" borderId="21" xfId="0" applyNumberFormat="1" applyFont="1" applyBorder="1"/>
    <xf numFmtId="4" fontId="8" fillId="0" borderId="27" xfId="0" applyNumberFormat="1" applyFont="1" applyBorder="1"/>
    <xf numFmtId="4" fontId="6" fillId="0" borderId="0" xfId="0" applyNumberFormat="1" applyFont="1"/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3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/>
    </xf>
    <xf numFmtId="0" fontId="19" fillId="5" borderId="34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left" vertical="center" wrapText="1"/>
    </xf>
    <xf numFmtId="0" fontId="19" fillId="7" borderId="36" xfId="0" applyFont="1" applyFill="1" applyBorder="1" applyAlignment="1">
      <alignment horizontal="center" wrapText="1"/>
    </xf>
    <xf numFmtId="0" fontId="19" fillId="7" borderId="10" xfId="0" applyFont="1" applyFill="1" applyBorder="1" applyAlignment="1">
      <alignment horizontal="center" wrapText="1"/>
    </xf>
    <xf numFmtId="0" fontId="15" fillId="0" borderId="1" xfId="3" applyFont="1" applyFill="1" applyBorder="1" applyAlignment="1">
      <alignment horizontal="left"/>
    </xf>
    <xf numFmtId="0" fontId="16" fillId="0" borderId="1" xfId="5" applyFont="1" applyFill="1" applyBorder="1" applyAlignment="1">
      <alignment horizontal="left" vertical="center" wrapText="1"/>
    </xf>
    <xf numFmtId="0" fontId="21" fillId="0" borderId="34" xfId="4" applyFont="1" applyFill="1" applyBorder="1" applyAlignment="1">
      <alignment horizontal="center" vertical="center" wrapText="1"/>
    </xf>
    <xf numFmtId="0" fontId="21" fillId="0" borderId="6" xfId="4" applyFont="1" applyFill="1" applyBorder="1" applyAlignment="1">
      <alignment horizontal="center" vertical="center" wrapText="1"/>
    </xf>
    <xf numFmtId="0" fontId="21" fillId="0" borderId="14" xfId="4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0" fontId="21" fillId="0" borderId="0" xfId="4" applyFont="1" applyFill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1" fillId="8" borderId="1" xfId="4" applyFont="1" applyFill="1" applyBorder="1" applyAlignment="1">
      <alignment horizontal="center" vertical="center"/>
    </xf>
    <xf numFmtId="0" fontId="25" fillId="5" borderId="1" xfId="4" applyFont="1" applyFill="1" applyBorder="1" applyAlignment="1">
      <alignment horizontal="center" vertical="center"/>
    </xf>
    <xf numFmtId="0" fontId="25" fillId="7" borderId="1" xfId="4" applyFont="1" applyFill="1" applyBorder="1" applyAlignment="1">
      <alignment horizontal="center" vertical="center"/>
    </xf>
    <xf numFmtId="0" fontId="22" fillId="0" borderId="1" xfId="4" applyFont="1" applyFill="1" applyBorder="1" applyAlignment="1">
      <alignment horizontal="left" vertical="center" wrapText="1"/>
    </xf>
    <xf numFmtId="0" fontId="21" fillId="9" borderId="6" xfId="4" applyFont="1" applyFill="1" applyBorder="1" applyAlignment="1">
      <alignment horizontal="center" vertical="center"/>
    </xf>
    <xf numFmtId="0" fontId="21" fillId="9" borderId="1" xfId="4" applyFont="1" applyFill="1" applyBorder="1" applyAlignment="1">
      <alignment horizontal="center" vertical="center"/>
    </xf>
    <xf numFmtId="0" fontId="21" fillId="0" borderId="37" xfId="4" applyFont="1" applyFill="1" applyBorder="1" applyAlignment="1">
      <alignment horizontal="center" vertical="center"/>
    </xf>
    <xf numFmtId="0" fontId="21" fillId="0" borderId="38" xfId="4" applyFont="1" applyFill="1" applyBorder="1" applyAlignment="1">
      <alignment horizontal="center" vertical="center"/>
    </xf>
    <xf numFmtId="0" fontId="21" fillId="10" borderId="6" xfId="4" applyFont="1" applyFill="1" applyBorder="1" applyAlignment="1">
      <alignment horizontal="center" vertical="center"/>
    </xf>
    <xf numFmtId="0" fontId="21" fillId="10" borderId="1" xfId="4" applyFont="1" applyFill="1" applyBorder="1" applyAlignment="1">
      <alignment horizontal="center" vertical="center"/>
    </xf>
    <xf numFmtId="49" fontId="25" fillId="0" borderId="37" xfId="4" applyNumberFormat="1" applyFont="1" applyFill="1" applyBorder="1" applyAlignment="1">
      <alignment horizontal="center" vertical="center"/>
    </xf>
    <xf numFmtId="49" fontId="25" fillId="0" borderId="38" xfId="4" applyNumberFormat="1" applyFont="1" applyFill="1" applyBorder="1" applyAlignment="1">
      <alignment horizontal="center" vertical="center"/>
    </xf>
    <xf numFmtId="0" fontId="21" fillId="8" borderId="39" xfId="4" applyFont="1" applyFill="1" applyBorder="1" applyAlignment="1">
      <alignment horizontal="center" vertical="center"/>
    </xf>
    <xf numFmtId="0" fontId="21" fillId="8" borderId="38" xfId="4" applyFont="1" applyFill="1" applyBorder="1" applyAlignment="1">
      <alignment horizontal="center" vertical="center"/>
    </xf>
    <xf numFmtId="0" fontId="22" fillId="0" borderId="39" xfId="4" applyFont="1" applyFill="1" applyBorder="1" applyAlignment="1">
      <alignment horizontal="left" vertical="center" wrapText="1"/>
    </xf>
    <xf numFmtId="0" fontId="22" fillId="0" borderId="38" xfId="4" applyFont="1" applyFill="1" applyBorder="1" applyAlignment="1">
      <alignment horizontal="left" vertical="center" wrapText="1"/>
    </xf>
    <xf numFmtId="0" fontId="22" fillId="0" borderId="40" xfId="4" applyFont="1" applyFill="1" applyBorder="1" applyAlignment="1">
      <alignment horizontal="left" vertical="center" wrapText="1"/>
    </xf>
    <xf numFmtId="0" fontId="21" fillId="9" borderId="37" xfId="4" applyFont="1" applyFill="1" applyBorder="1" applyAlignment="1">
      <alignment horizontal="center" vertical="center"/>
    </xf>
    <xf numFmtId="0" fontId="21" fillId="9" borderId="38" xfId="4" applyFont="1" applyFill="1" applyBorder="1" applyAlignment="1">
      <alignment horizontal="center" vertical="center"/>
    </xf>
    <xf numFmtId="0" fontId="21" fillId="9" borderId="40" xfId="4" applyFont="1" applyFill="1" applyBorder="1" applyAlignment="1">
      <alignment horizontal="center" vertical="center"/>
    </xf>
    <xf numFmtId="0" fontId="21" fillId="9" borderId="6" xfId="4" applyFont="1" applyFill="1" applyBorder="1" applyAlignment="1">
      <alignment horizontal="center" vertical="center" wrapText="1"/>
    </xf>
    <xf numFmtId="0" fontId="21" fillId="9" borderId="1" xfId="4" applyFont="1" applyFill="1" applyBorder="1" applyAlignment="1">
      <alignment horizontal="center" vertical="center" wrapText="1"/>
    </xf>
    <xf numFmtId="0" fontId="25" fillId="5" borderId="1" xfId="4" applyNumberFormat="1" applyFont="1" applyFill="1" applyBorder="1" applyAlignment="1">
      <alignment horizontal="center" vertical="center"/>
    </xf>
    <xf numFmtId="0" fontId="22" fillId="0" borderId="1" xfId="4" applyNumberFormat="1" applyFont="1" applyFill="1" applyBorder="1" applyAlignment="1">
      <alignment horizontal="left" vertical="center" wrapText="1"/>
    </xf>
    <xf numFmtId="0" fontId="22" fillId="0" borderId="1" xfId="4" applyFont="1" applyFill="1" applyBorder="1" applyAlignment="1">
      <alignment horizontal="left" vertical="center"/>
    </xf>
    <xf numFmtId="0" fontId="25" fillId="11" borderId="36" xfId="4" applyFont="1" applyFill="1" applyBorder="1" applyAlignment="1">
      <alignment horizontal="right" vertical="center"/>
    </xf>
    <xf numFmtId="0" fontId="25" fillId="11" borderId="10" xfId="4" applyFont="1" applyFill="1" applyBorder="1" applyAlignment="1">
      <alignment horizontal="right" vertical="center"/>
    </xf>
    <xf numFmtId="0" fontId="25" fillId="5" borderId="34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left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1" fontId="21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right"/>
    </xf>
    <xf numFmtId="0" fontId="21" fillId="0" borderId="1" xfId="3" applyFont="1" applyFill="1" applyBorder="1" applyAlignment="1">
      <alignment horizontal="left"/>
    </xf>
    <xf numFmtId="0" fontId="21" fillId="0" borderId="1" xfId="3" applyFont="1" applyFill="1" applyBorder="1" applyAlignment="1">
      <alignment horizontal="left" vertical="top" wrapText="1"/>
    </xf>
    <xf numFmtId="0" fontId="25" fillId="7" borderId="36" xfId="0" applyFont="1" applyFill="1" applyBorder="1" applyAlignment="1">
      <alignment horizontal="center" wrapText="1"/>
    </xf>
    <xf numFmtId="0" fontId="25" fillId="7" borderId="10" xfId="0" applyFont="1" applyFill="1" applyBorder="1" applyAlignment="1">
      <alignment horizontal="center" wrapText="1"/>
    </xf>
  </cellXfs>
  <cellStyles count="7">
    <cellStyle name="20% - Accent3 2" xfId="6"/>
    <cellStyle name="Good" xfId="1" builtinId="26"/>
    <cellStyle name="Neutral" xfId="2" builtinId="28"/>
    <cellStyle name="Normal" xfId="0" builtinId="0"/>
    <cellStyle name="Normal 2" xfId="3"/>
    <cellStyle name="Normal 4" xfId="4"/>
    <cellStyle name="Normal_M.3.1.-2 ver6.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0.PROIECTE%20ALINA\GIURGIU\AXA%204\4.3\2.%20zona%20Locuinte%20Sociale%20Istru\DG_Istru%20(Locuinte%20Sociale)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Cap1"/>
      <sheetName val="Cap2"/>
      <sheetName val="Cap3"/>
      <sheetName val="CAP4_HG907"/>
      <sheetName val="Cap5"/>
      <sheetName val="Anexa 1 - Indicatori"/>
      <sheetName val="Grafic"/>
      <sheetName val="Cantitati"/>
      <sheetName val="CANTITATI 2"/>
      <sheetName val="Corp_B"/>
    </sheetNames>
    <sheetDataSet>
      <sheetData sheetId="0">
        <row r="1">
          <cell r="A1" t="str">
            <v>Beneficiar:</v>
          </cell>
        </row>
        <row r="2">
          <cell r="A2" t="str">
            <v>Denumire:</v>
          </cell>
        </row>
        <row r="9">
          <cell r="D9">
            <v>3306</v>
          </cell>
        </row>
        <row r="10">
          <cell r="A10" t="str">
            <v xml:space="preserve">    În  lei / euro la cursul  BNR</v>
          </cell>
          <cell r="C10">
            <v>4.5743999999999998</v>
          </cell>
          <cell r="E10" t="str">
            <v>curs inforeuro al lunii iulie 2017</v>
          </cell>
        </row>
        <row r="11">
          <cell r="C11">
            <v>0.19</v>
          </cell>
        </row>
        <row r="24">
          <cell r="A24" t="str">
            <v>Capitolul 3 Cheltuieli pentru proiectarea şi asistenţă tehnică</v>
          </cell>
        </row>
        <row r="57">
          <cell r="A57" t="str">
            <v>Capitolul 5 Alte cheltuieli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74"/>
  <sheetViews>
    <sheetView tabSelected="1" workbookViewId="0">
      <selection activeCell="B11" sqref="B11:B12"/>
    </sheetView>
  </sheetViews>
  <sheetFormatPr defaultRowHeight="14.25" x14ac:dyDescent="0.2"/>
  <cols>
    <col min="1" max="1" width="9.140625" style="1"/>
    <col min="2" max="2" width="3.85546875" style="44" bestFit="1" customWidth="1"/>
    <col min="3" max="3" width="61.42578125" style="1" customWidth="1"/>
    <col min="4" max="4" width="15.5703125" style="45" customWidth="1"/>
    <col min="5" max="5" width="20.5703125" style="196" customWidth="1"/>
    <col min="6" max="6" width="23.140625" style="196" customWidth="1"/>
    <col min="7" max="16384" width="9.140625" style="1"/>
  </cols>
  <sheetData>
    <row r="1" spans="2:6" x14ac:dyDescent="0.2">
      <c r="B1" s="209" t="s">
        <v>215</v>
      </c>
      <c r="C1" s="210"/>
      <c r="D1" s="210"/>
      <c r="E1" s="210"/>
      <c r="F1" s="210"/>
    </row>
    <row r="2" spans="2:6" x14ac:dyDescent="0.2">
      <c r="B2" s="210"/>
      <c r="C2" s="210"/>
      <c r="D2" s="210"/>
      <c r="E2" s="210"/>
      <c r="F2" s="210"/>
    </row>
    <row r="3" spans="2:6" x14ac:dyDescent="0.2">
      <c r="B3" s="210"/>
      <c r="C3" s="210"/>
      <c r="D3" s="210"/>
      <c r="E3" s="210"/>
      <c r="F3" s="210"/>
    </row>
    <row r="4" spans="2:6" x14ac:dyDescent="0.2">
      <c r="B4" s="210"/>
      <c r="C4" s="210"/>
      <c r="D4" s="210"/>
      <c r="E4" s="210"/>
      <c r="F4" s="210"/>
    </row>
    <row r="5" spans="2:6" ht="18" x14ac:dyDescent="0.25">
      <c r="B5" s="218" t="s">
        <v>20</v>
      </c>
      <c r="C5" s="218"/>
      <c r="D5" s="218"/>
      <c r="E5" s="218"/>
      <c r="F5" s="218"/>
    </row>
    <row r="6" spans="2:6" x14ac:dyDescent="0.2">
      <c r="B6" s="217" t="s">
        <v>21</v>
      </c>
      <c r="C6" s="217"/>
      <c r="D6" s="217"/>
      <c r="E6" s="217"/>
      <c r="F6" s="217"/>
    </row>
    <row r="7" spans="2:6" x14ac:dyDescent="0.2">
      <c r="B7" s="216"/>
      <c r="C7" s="216"/>
      <c r="D7" s="216"/>
      <c r="E7" s="216"/>
      <c r="F7" s="216"/>
    </row>
    <row r="8" spans="2:6" ht="26.25" customHeight="1" x14ac:dyDescent="0.2">
      <c r="B8" s="215" t="s">
        <v>216</v>
      </c>
      <c r="C8" s="215"/>
      <c r="D8" s="215"/>
      <c r="E8" s="215"/>
      <c r="F8" s="215"/>
    </row>
    <row r="9" spans="2:6" x14ac:dyDescent="0.2">
      <c r="B9" s="46"/>
      <c r="C9" s="46"/>
      <c r="D9" s="46"/>
      <c r="E9" s="186"/>
      <c r="F9" s="186"/>
    </row>
    <row r="10" spans="2:6" ht="15" thickBot="1" x14ac:dyDescent="0.25">
      <c r="B10" s="46"/>
      <c r="C10" s="46"/>
      <c r="D10" s="46"/>
      <c r="E10" s="186"/>
      <c r="F10" s="186"/>
    </row>
    <row r="11" spans="2:6" ht="28.5" x14ac:dyDescent="0.2">
      <c r="B11" s="211" t="s">
        <v>0</v>
      </c>
      <c r="C11" s="213" t="s">
        <v>1</v>
      </c>
      <c r="D11" s="2" t="s">
        <v>2</v>
      </c>
      <c r="E11" s="187" t="s">
        <v>3</v>
      </c>
      <c r="F11" s="188" t="s">
        <v>4</v>
      </c>
    </row>
    <row r="12" spans="2:6" ht="15" thickBot="1" x14ac:dyDescent="0.25">
      <c r="B12" s="212"/>
      <c r="C12" s="214"/>
      <c r="D12" s="3" t="s">
        <v>22</v>
      </c>
      <c r="E12" s="189" t="s">
        <v>22</v>
      </c>
      <c r="F12" s="190" t="s">
        <v>22</v>
      </c>
    </row>
    <row r="13" spans="2:6" ht="15" thickBot="1" x14ac:dyDescent="0.25">
      <c r="B13" s="4" t="s">
        <v>5</v>
      </c>
      <c r="C13" s="4" t="s">
        <v>6</v>
      </c>
      <c r="D13" s="5" t="s">
        <v>7</v>
      </c>
      <c r="E13" s="191" t="s">
        <v>8</v>
      </c>
      <c r="F13" s="191" t="s">
        <v>9</v>
      </c>
    </row>
    <row r="14" spans="2:6" x14ac:dyDescent="0.2">
      <c r="B14" s="201" t="s">
        <v>10</v>
      </c>
      <c r="C14" s="202"/>
      <c r="D14" s="202"/>
      <c r="E14" s="202"/>
      <c r="F14" s="203"/>
    </row>
    <row r="15" spans="2:6" ht="15" thickBot="1" x14ac:dyDescent="0.25">
      <c r="B15" s="6" t="s">
        <v>11</v>
      </c>
      <c r="C15" s="7" t="s">
        <v>15</v>
      </c>
      <c r="D15" s="8">
        <v>0</v>
      </c>
      <c r="E15" s="9">
        <f>D15*19%</f>
        <v>0</v>
      </c>
      <c r="F15" s="10">
        <f>D15+E15</f>
        <v>0</v>
      </c>
    </row>
    <row r="16" spans="2:6" ht="15.75" thickTop="1" thickBot="1" x14ac:dyDescent="0.25">
      <c r="B16" s="11" t="s">
        <v>12</v>
      </c>
      <c r="C16" s="12" t="s">
        <v>16</v>
      </c>
      <c r="D16" s="13">
        <v>0</v>
      </c>
      <c r="E16" s="14">
        <f t="shared" ref="E16:E18" si="0">D16*19%</f>
        <v>0</v>
      </c>
      <c r="F16" s="15">
        <f t="shared" ref="F16:F18" si="1">D16+E16</f>
        <v>0</v>
      </c>
    </row>
    <row r="17" spans="2:6" ht="30" thickTop="1" thickBot="1" x14ac:dyDescent="0.25">
      <c r="B17" s="11" t="s">
        <v>13</v>
      </c>
      <c r="C17" s="16" t="s">
        <v>17</v>
      </c>
      <c r="D17" s="13">
        <v>0</v>
      </c>
      <c r="E17" s="14">
        <f t="shared" si="0"/>
        <v>0</v>
      </c>
      <c r="F17" s="15">
        <f t="shared" si="1"/>
        <v>0</v>
      </c>
    </row>
    <row r="18" spans="2:6" ht="15.75" thickTop="1" thickBot="1" x14ac:dyDescent="0.25">
      <c r="B18" s="11" t="s">
        <v>14</v>
      </c>
      <c r="C18" s="12" t="s">
        <v>18</v>
      </c>
      <c r="D18" s="13">
        <v>0</v>
      </c>
      <c r="E18" s="14">
        <f t="shared" si="0"/>
        <v>0</v>
      </c>
      <c r="F18" s="15">
        <f t="shared" si="1"/>
        <v>0</v>
      </c>
    </row>
    <row r="19" spans="2:6" ht="15.75" thickTop="1" thickBot="1" x14ac:dyDescent="0.25">
      <c r="B19" s="204" t="s">
        <v>19</v>
      </c>
      <c r="C19" s="205"/>
      <c r="D19" s="17">
        <f>SUM(D15:D18)</f>
        <v>0</v>
      </c>
      <c r="E19" s="18">
        <f t="shared" ref="E19:F19" si="2">SUM(E15:E18)</f>
        <v>0</v>
      </c>
      <c r="F19" s="19">
        <f t="shared" si="2"/>
        <v>0</v>
      </c>
    </row>
    <row r="20" spans="2:6" ht="15" customHeight="1" x14ac:dyDescent="0.2">
      <c r="B20" s="206" t="s">
        <v>23</v>
      </c>
      <c r="C20" s="207"/>
      <c r="D20" s="207"/>
      <c r="E20" s="207"/>
      <c r="F20" s="208"/>
    </row>
    <row r="21" spans="2:6" ht="28.5" x14ac:dyDescent="0.2">
      <c r="B21" s="20" t="s">
        <v>24</v>
      </c>
      <c r="C21" s="21" t="s">
        <v>98</v>
      </c>
      <c r="D21" s="22">
        <v>0</v>
      </c>
      <c r="E21" s="23">
        <f>D21*19%</f>
        <v>0</v>
      </c>
      <c r="F21" s="24">
        <f>D21+E21</f>
        <v>0</v>
      </c>
    </row>
    <row r="22" spans="2:6" ht="15" thickBot="1" x14ac:dyDescent="0.25">
      <c r="B22" s="199" t="s">
        <v>25</v>
      </c>
      <c r="C22" s="200"/>
      <c r="D22" s="25">
        <f>SUM(D21:D21)</f>
        <v>0</v>
      </c>
      <c r="E22" s="26">
        <f>SUM(E21:E21)</f>
        <v>0</v>
      </c>
      <c r="F22" s="27">
        <f>SUM(F21:F21)</f>
        <v>0</v>
      </c>
    </row>
    <row r="23" spans="2:6" ht="15" customHeight="1" x14ac:dyDescent="0.2">
      <c r="B23" s="206" t="s">
        <v>26</v>
      </c>
      <c r="C23" s="207"/>
      <c r="D23" s="207"/>
      <c r="E23" s="207"/>
      <c r="F23" s="208"/>
    </row>
    <row r="24" spans="2:6" x14ac:dyDescent="0.2">
      <c r="B24" s="179" t="s">
        <v>27</v>
      </c>
      <c r="C24" s="180" t="s">
        <v>28</v>
      </c>
      <c r="D24" s="181">
        <f>SUM(D25:D27)</f>
        <v>0</v>
      </c>
      <c r="E24" s="192">
        <f t="shared" ref="E24:F24" si="3">SUM(E25:E27)</f>
        <v>0</v>
      </c>
      <c r="F24" s="193">
        <f t="shared" si="3"/>
        <v>0</v>
      </c>
    </row>
    <row r="25" spans="2:6" x14ac:dyDescent="0.2">
      <c r="B25" s="20"/>
      <c r="C25" s="28" t="s">
        <v>29</v>
      </c>
      <c r="D25" s="22">
        <v>0</v>
      </c>
      <c r="E25" s="23">
        <f t="shared" ref="E25:E44" si="4">D25*19%</f>
        <v>0</v>
      </c>
      <c r="F25" s="24">
        <f t="shared" ref="F25:F44" si="5">D25+E25</f>
        <v>0</v>
      </c>
    </row>
    <row r="26" spans="2:6" x14ac:dyDescent="0.2">
      <c r="B26" s="20"/>
      <c r="C26" s="28" t="s">
        <v>30</v>
      </c>
      <c r="D26" s="22">
        <v>0</v>
      </c>
      <c r="E26" s="23">
        <f t="shared" si="4"/>
        <v>0</v>
      </c>
      <c r="F26" s="24">
        <f t="shared" si="5"/>
        <v>0</v>
      </c>
    </row>
    <row r="27" spans="2:6" ht="15" thickBot="1" x14ac:dyDescent="0.25">
      <c r="B27" s="6"/>
      <c r="C27" s="7" t="s">
        <v>31</v>
      </c>
      <c r="D27" s="8">
        <v>0</v>
      </c>
      <c r="E27" s="9">
        <f t="shared" si="4"/>
        <v>0</v>
      </c>
      <c r="F27" s="10">
        <f t="shared" si="5"/>
        <v>0</v>
      </c>
    </row>
    <row r="28" spans="2:6" ht="30" thickTop="1" thickBot="1" x14ac:dyDescent="0.25">
      <c r="B28" s="11" t="s">
        <v>33</v>
      </c>
      <c r="C28" s="16" t="s">
        <v>32</v>
      </c>
      <c r="D28" s="13">
        <v>0</v>
      </c>
      <c r="E28" s="14">
        <f t="shared" si="4"/>
        <v>0</v>
      </c>
      <c r="F28" s="15">
        <f t="shared" si="5"/>
        <v>0</v>
      </c>
    </row>
    <row r="29" spans="2:6" ht="15.75" thickTop="1" thickBot="1" x14ac:dyDescent="0.25">
      <c r="B29" s="11" t="s">
        <v>36</v>
      </c>
      <c r="C29" s="12" t="s">
        <v>35</v>
      </c>
      <c r="D29" s="13">
        <v>0</v>
      </c>
      <c r="E29" s="14">
        <f t="shared" si="4"/>
        <v>0</v>
      </c>
      <c r="F29" s="15">
        <f t="shared" si="5"/>
        <v>0</v>
      </c>
    </row>
    <row r="30" spans="2:6" ht="15.75" thickTop="1" thickBot="1" x14ac:dyDescent="0.25">
      <c r="B30" s="11" t="s">
        <v>37</v>
      </c>
      <c r="C30" s="12" t="s">
        <v>38</v>
      </c>
      <c r="D30" s="13">
        <v>0</v>
      </c>
      <c r="E30" s="14">
        <f t="shared" si="4"/>
        <v>0</v>
      </c>
      <c r="F30" s="15">
        <f t="shared" si="5"/>
        <v>0</v>
      </c>
    </row>
    <row r="31" spans="2:6" ht="15" thickTop="1" x14ac:dyDescent="0.2">
      <c r="B31" s="182" t="s">
        <v>40</v>
      </c>
      <c r="C31" s="183" t="s">
        <v>39</v>
      </c>
      <c r="D31" s="184">
        <f>SUM(D32:D37)</f>
        <v>0</v>
      </c>
      <c r="E31" s="194">
        <f>SUM(E32:E37)</f>
        <v>0</v>
      </c>
      <c r="F31" s="195">
        <f>SUM(F32:F37)</f>
        <v>0</v>
      </c>
    </row>
    <row r="32" spans="2:6" x14ac:dyDescent="0.2">
      <c r="B32" s="20"/>
      <c r="C32" s="34" t="s">
        <v>41</v>
      </c>
      <c r="D32" s="22">
        <v>0</v>
      </c>
      <c r="E32" s="23">
        <f t="shared" si="4"/>
        <v>0</v>
      </c>
      <c r="F32" s="24">
        <f t="shared" si="5"/>
        <v>0</v>
      </c>
    </row>
    <row r="33" spans="2:6" x14ac:dyDescent="0.2">
      <c r="B33" s="20"/>
      <c r="C33" s="34" t="s">
        <v>42</v>
      </c>
      <c r="D33" s="22">
        <v>0</v>
      </c>
      <c r="E33" s="23">
        <f t="shared" si="4"/>
        <v>0</v>
      </c>
      <c r="F33" s="24">
        <f t="shared" ref="F33:F41" si="6">D33+E33</f>
        <v>0</v>
      </c>
    </row>
    <row r="34" spans="2:6" ht="30" customHeight="1" x14ac:dyDescent="0.2">
      <c r="B34" s="20"/>
      <c r="C34" s="34" t="s">
        <v>43</v>
      </c>
      <c r="D34" s="22">
        <v>0</v>
      </c>
      <c r="E34" s="23">
        <f t="shared" si="4"/>
        <v>0</v>
      </c>
      <c r="F34" s="24">
        <f t="shared" si="6"/>
        <v>0</v>
      </c>
    </row>
    <row r="35" spans="2:6" ht="28.5" x14ac:dyDescent="0.2">
      <c r="B35" s="20"/>
      <c r="C35" s="34" t="s">
        <v>44</v>
      </c>
      <c r="D35" s="22"/>
      <c r="E35" s="23">
        <f t="shared" si="4"/>
        <v>0</v>
      </c>
      <c r="F35" s="24">
        <f t="shared" si="6"/>
        <v>0</v>
      </c>
    </row>
    <row r="36" spans="2:6" ht="28.5" x14ac:dyDescent="0.2">
      <c r="B36" s="20"/>
      <c r="C36" s="34" t="s">
        <v>45</v>
      </c>
      <c r="D36" s="22">
        <v>0</v>
      </c>
      <c r="E36" s="23">
        <f t="shared" si="4"/>
        <v>0</v>
      </c>
      <c r="F36" s="24">
        <f t="shared" si="6"/>
        <v>0</v>
      </c>
    </row>
    <row r="37" spans="2:6" ht="15" thickBot="1" x14ac:dyDescent="0.25">
      <c r="B37" s="6"/>
      <c r="C37" s="35" t="s">
        <v>46</v>
      </c>
      <c r="D37" s="8">
        <v>0</v>
      </c>
      <c r="E37" s="9">
        <f t="shared" si="4"/>
        <v>0</v>
      </c>
      <c r="F37" s="10">
        <f t="shared" si="6"/>
        <v>0</v>
      </c>
    </row>
    <row r="38" spans="2:6" ht="15.75" thickTop="1" thickBot="1" x14ac:dyDescent="0.25">
      <c r="B38" s="11" t="s">
        <v>47</v>
      </c>
      <c r="C38" s="16" t="s">
        <v>48</v>
      </c>
      <c r="D38" s="13">
        <f>'Cap3'!C45</f>
        <v>125000</v>
      </c>
      <c r="E38" s="14">
        <f t="shared" si="4"/>
        <v>23750</v>
      </c>
      <c r="F38" s="15">
        <f t="shared" si="6"/>
        <v>148750</v>
      </c>
    </row>
    <row r="39" spans="2:6" ht="15" thickTop="1" x14ac:dyDescent="0.2">
      <c r="B39" s="182" t="s">
        <v>49</v>
      </c>
      <c r="C39" s="185" t="s">
        <v>50</v>
      </c>
      <c r="D39" s="184">
        <f>SUM(D40:D41)</f>
        <v>223073.33</v>
      </c>
      <c r="E39" s="194">
        <f>SUM(E40:E41)</f>
        <v>42383.93</v>
      </c>
      <c r="F39" s="195">
        <f t="shared" ref="F39" si="7">SUM(F40:F41)</f>
        <v>265457.26</v>
      </c>
    </row>
    <row r="40" spans="2:6" x14ac:dyDescent="0.2">
      <c r="B40" s="20"/>
      <c r="C40" s="34" t="s">
        <v>51</v>
      </c>
      <c r="D40" s="22">
        <f>'Cap3'!C47</f>
        <v>164249.79999999999</v>
      </c>
      <c r="E40" s="23">
        <f>'Cap3'!D47</f>
        <v>31207.46</v>
      </c>
      <c r="F40" s="24">
        <f>D40+E40</f>
        <v>195457.25999999998</v>
      </c>
    </row>
    <row r="41" spans="2:6" ht="15" thickBot="1" x14ac:dyDescent="0.25">
      <c r="B41" s="6"/>
      <c r="C41" s="35" t="s">
        <v>52</v>
      </c>
      <c r="D41" s="8">
        <f>'Cap3'!C50</f>
        <v>58823.53</v>
      </c>
      <c r="E41" s="9">
        <f>'Cap3'!D50</f>
        <v>11176.47</v>
      </c>
      <c r="F41" s="10">
        <f t="shared" si="6"/>
        <v>70000</v>
      </c>
    </row>
    <row r="42" spans="2:6" ht="15" thickTop="1" x14ac:dyDescent="0.2">
      <c r="B42" s="31" t="s">
        <v>54</v>
      </c>
      <c r="C42" s="36" t="s">
        <v>53</v>
      </c>
      <c r="D42" s="163">
        <f>D43+D46</f>
        <v>0</v>
      </c>
      <c r="E42" s="164">
        <f t="shared" ref="E42:F42" si="8">E43+E46</f>
        <v>0</v>
      </c>
      <c r="F42" s="165">
        <f t="shared" si="8"/>
        <v>0</v>
      </c>
    </row>
    <row r="43" spans="2:6" x14ac:dyDescent="0.2">
      <c r="B43" s="20"/>
      <c r="C43" s="28" t="s">
        <v>55</v>
      </c>
      <c r="D43" s="162">
        <f>D44+D45</f>
        <v>0</v>
      </c>
      <c r="E43" s="23">
        <f t="shared" ref="E43:F43" si="9">E44+E45</f>
        <v>0</v>
      </c>
      <c r="F43" s="24">
        <f t="shared" si="9"/>
        <v>0</v>
      </c>
    </row>
    <row r="44" spans="2:6" x14ac:dyDescent="0.2">
      <c r="B44" s="20"/>
      <c r="C44" s="28" t="s">
        <v>56</v>
      </c>
      <c r="D44" s="22">
        <v>0</v>
      </c>
      <c r="E44" s="23">
        <f t="shared" si="4"/>
        <v>0</v>
      </c>
      <c r="F44" s="24">
        <f t="shared" si="5"/>
        <v>0</v>
      </c>
    </row>
    <row r="45" spans="2:6" ht="42.75" x14ac:dyDescent="0.2">
      <c r="B45" s="20"/>
      <c r="C45" s="34" t="s">
        <v>57</v>
      </c>
      <c r="D45" s="22">
        <v>0</v>
      </c>
      <c r="E45" s="23">
        <f t="shared" ref="E45:E46" si="10">D45*19%</f>
        <v>0</v>
      </c>
      <c r="F45" s="24">
        <f t="shared" ref="F45" si="11">D45+E45</f>
        <v>0</v>
      </c>
    </row>
    <row r="46" spans="2:6" ht="15" thickBot="1" x14ac:dyDescent="0.25">
      <c r="B46" s="6"/>
      <c r="C46" s="35" t="s">
        <v>58</v>
      </c>
      <c r="D46" s="8">
        <v>0</v>
      </c>
      <c r="E46" s="9">
        <f t="shared" si="10"/>
        <v>0</v>
      </c>
      <c r="F46" s="10">
        <f t="shared" ref="F46" si="12">D46+E46</f>
        <v>0</v>
      </c>
    </row>
    <row r="47" spans="2:6" ht="15.75" thickTop="1" thickBot="1" x14ac:dyDescent="0.25">
      <c r="B47" s="204" t="s">
        <v>34</v>
      </c>
      <c r="C47" s="205"/>
      <c r="D47" s="17">
        <f>D24+D28+D29+D30+D31+D38+D39+D42</f>
        <v>348073.32999999996</v>
      </c>
      <c r="E47" s="18">
        <f>E24+E28+E29+E30+E31+E38+E39+E42</f>
        <v>66133.929999999993</v>
      </c>
      <c r="F47" s="18">
        <f>F24+F28+F29+F30+F31+F38+F39+F42</f>
        <v>414207.26</v>
      </c>
    </row>
    <row r="48" spans="2:6" x14ac:dyDescent="0.2">
      <c r="B48" s="201" t="s">
        <v>59</v>
      </c>
      <c r="C48" s="202"/>
      <c r="D48" s="202"/>
      <c r="E48" s="202"/>
      <c r="F48" s="203"/>
    </row>
    <row r="49" spans="2:6" x14ac:dyDescent="0.2">
      <c r="B49" s="20" t="s">
        <v>60</v>
      </c>
      <c r="C49" s="37" t="s">
        <v>66</v>
      </c>
      <c r="D49" s="22">
        <v>0</v>
      </c>
      <c r="E49" s="23">
        <f>D49*19%</f>
        <v>0</v>
      </c>
      <c r="F49" s="24">
        <f>D49+E49</f>
        <v>0</v>
      </c>
    </row>
    <row r="50" spans="2:6" x14ac:dyDescent="0.2">
      <c r="B50" s="20" t="s">
        <v>61</v>
      </c>
      <c r="C50" s="28" t="s">
        <v>67</v>
      </c>
      <c r="D50" s="22">
        <v>0</v>
      </c>
      <c r="E50" s="23">
        <f t="shared" ref="E50:E54" si="13">D50*19%</f>
        <v>0</v>
      </c>
      <c r="F50" s="24">
        <f t="shared" ref="F50:F54" si="14">D50+E50</f>
        <v>0</v>
      </c>
    </row>
    <row r="51" spans="2:6" x14ac:dyDescent="0.2">
      <c r="B51" s="20" t="s">
        <v>62</v>
      </c>
      <c r="C51" s="28" t="s">
        <v>68</v>
      </c>
      <c r="D51" s="22">
        <v>0</v>
      </c>
      <c r="E51" s="23">
        <f t="shared" si="13"/>
        <v>0</v>
      </c>
      <c r="F51" s="24">
        <f t="shared" ref="F51:F52" si="15">D51+E51</f>
        <v>0</v>
      </c>
    </row>
    <row r="52" spans="2:6" ht="28.5" x14ac:dyDescent="0.2">
      <c r="B52" s="20" t="s">
        <v>63</v>
      </c>
      <c r="C52" s="34" t="s">
        <v>69</v>
      </c>
      <c r="D52" s="22">
        <f>'CAP4'!K111</f>
        <v>86913600</v>
      </c>
      <c r="E52" s="23">
        <f>'CAP4'!L111</f>
        <v>16513584</v>
      </c>
      <c r="F52" s="24">
        <f t="shared" si="15"/>
        <v>103427184</v>
      </c>
    </row>
    <row r="53" spans="2:6" x14ac:dyDescent="0.2">
      <c r="B53" s="20" t="s">
        <v>64</v>
      </c>
      <c r="C53" s="34" t="s">
        <v>70</v>
      </c>
      <c r="D53" s="22">
        <v>0</v>
      </c>
      <c r="E53" s="23">
        <f t="shared" si="13"/>
        <v>0</v>
      </c>
      <c r="F53" s="24">
        <f t="shared" si="14"/>
        <v>0</v>
      </c>
    </row>
    <row r="54" spans="2:6" x14ac:dyDescent="0.2">
      <c r="B54" s="20" t="s">
        <v>65</v>
      </c>
      <c r="C54" s="34" t="s">
        <v>71</v>
      </c>
      <c r="D54" s="22">
        <v>0</v>
      </c>
      <c r="E54" s="23">
        <f t="shared" si="13"/>
        <v>0</v>
      </c>
      <c r="F54" s="24">
        <f t="shared" si="14"/>
        <v>0</v>
      </c>
    </row>
    <row r="55" spans="2:6" ht="15" thickBot="1" x14ac:dyDescent="0.25">
      <c r="B55" s="199" t="s">
        <v>72</v>
      </c>
      <c r="C55" s="200"/>
      <c r="D55" s="25">
        <f>SUM(D49:D54)</f>
        <v>86913600</v>
      </c>
      <c r="E55" s="26">
        <f t="shared" ref="E55:F55" si="16">SUM(E49:E54)</f>
        <v>16513584</v>
      </c>
      <c r="F55" s="27">
        <f t="shared" si="16"/>
        <v>103427184</v>
      </c>
    </row>
    <row r="56" spans="2:6" x14ac:dyDescent="0.2">
      <c r="B56" s="201" t="s">
        <v>74</v>
      </c>
      <c r="C56" s="202"/>
      <c r="D56" s="202"/>
      <c r="E56" s="202"/>
      <c r="F56" s="203"/>
    </row>
    <row r="57" spans="2:6" x14ac:dyDescent="0.2">
      <c r="B57" s="20" t="s">
        <v>76</v>
      </c>
      <c r="C57" s="38" t="s">
        <v>75</v>
      </c>
      <c r="D57" s="29">
        <f>SUM(D58:D59)</f>
        <v>0</v>
      </c>
      <c r="E57" s="30">
        <f t="shared" ref="E57:F57" si="17">SUM(E58:E59)</f>
        <v>0</v>
      </c>
      <c r="F57" s="30">
        <f t="shared" si="17"/>
        <v>0</v>
      </c>
    </row>
    <row r="58" spans="2:6" ht="28.5" x14ac:dyDescent="0.2">
      <c r="B58" s="20"/>
      <c r="C58" s="34" t="s">
        <v>77</v>
      </c>
      <c r="D58" s="22">
        <v>0</v>
      </c>
      <c r="E58" s="23">
        <f t="shared" ref="E58:E66" si="18">D58*19%</f>
        <v>0</v>
      </c>
      <c r="F58" s="24">
        <f t="shared" ref="F58" si="19">D58+E58</f>
        <v>0</v>
      </c>
    </row>
    <row r="59" spans="2:6" ht="15" thickBot="1" x14ac:dyDescent="0.25">
      <c r="B59" s="6"/>
      <c r="C59" s="7" t="s">
        <v>78</v>
      </c>
      <c r="D59" s="8">
        <v>0</v>
      </c>
      <c r="E59" s="23">
        <f t="shared" si="18"/>
        <v>0</v>
      </c>
      <c r="F59" s="24">
        <f t="shared" ref="F59" si="20">D59+E59</f>
        <v>0</v>
      </c>
    </row>
    <row r="60" spans="2:6" ht="15" thickTop="1" x14ac:dyDescent="0.2">
      <c r="B60" s="31" t="s">
        <v>79</v>
      </c>
      <c r="C60" s="36" t="s">
        <v>80</v>
      </c>
      <c r="D60" s="32">
        <f>SUM(D61:D65)</f>
        <v>0</v>
      </c>
      <c r="E60" s="33">
        <f>SUM(E61:E65)</f>
        <v>0</v>
      </c>
      <c r="F60" s="33">
        <f>SUM(F61:F65)</f>
        <v>0</v>
      </c>
    </row>
    <row r="61" spans="2:6" ht="28.5" x14ac:dyDescent="0.2">
      <c r="B61" s="20"/>
      <c r="C61" s="34" t="s">
        <v>81</v>
      </c>
      <c r="D61" s="22">
        <v>0</v>
      </c>
      <c r="E61" s="39">
        <v>0</v>
      </c>
      <c r="F61" s="24">
        <f t="shared" ref="F61" si="21">D61+E61</f>
        <v>0</v>
      </c>
    </row>
    <row r="62" spans="2:6" ht="28.5" x14ac:dyDescent="0.2">
      <c r="B62" s="20"/>
      <c r="C62" s="34" t="s">
        <v>82</v>
      </c>
      <c r="D62" s="22">
        <v>0</v>
      </c>
      <c r="E62" s="39">
        <v>0</v>
      </c>
      <c r="F62" s="24">
        <f t="shared" ref="F62:F67" si="22">D62+E62</f>
        <v>0</v>
      </c>
    </row>
    <row r="63" spans="2:6" ht="42.75" x14ac:dyDescent="0.2">
      <c r="B63" s="20"/>
      <c r="C63" s="34" t="s">
        <v>83</v>
      </c>
      <c r="D63" s="22">
        <v>0</v>
      </c>
      <c r="E63" s="39">
        <v>0</v>
      </c>
      <c r="F63" s="24">
        <f t="shared" si="22"/>
        <v>0</v>
      </c>
    </row>
    <row r="64" spans="2:6" x14ac:dyDescent="0.2">
      <c r="B64" s="20"/>
      <c r="C64" s="34" t="s">
        <v>84</v>
      </c>
      <c r="D64" s="22">
        <v>0</v>
      </c>
      <c r="E64" s="39">
        <v>0</v>
      </c>
      <c r="F64" s="24">
        <f t="shared" si="22"/>
        <v>0</v>
      </c>
    </row>
    <row r="65" spans="2:6" ht="29.25" thickBot="1" x14ac:dyDescent="0.25">
      <c r="B65" s="6"/>
      <c r="C65" s="35" t="s">
        <v>85</v>
      </c>
      <c r="D65" s="8">
        <v>0</v>
      </c>
      <c r="E65" s="40">
        <v>0</v>
      </c>
      <c r="F65" s="10">
        <f t="shared" si="22"/>
        <v>0</v>
      </c>
    </row>
    <row r="66" spans="2:6" ht="15.75" thickTop="1" thickBot="1" x14ac:dyDescent="0.25">
      <c r="B66" s="11" t="s">
        <v>87</v>
      </c>
      <c r="C66" s="16" t="s">
        <v>86</v>
      </c>
      <c r="D66" s="13">
        <v>0</v>
      </c>
      <c r="E66" s="14">
        <f t="shared" si="18"/>
        <v>0</v>
      </c>
      <c r="F66" s="15">
        <f t="shared" si="22"/>
        <v>0</v>
      </c>
    </row>
    <row r="67" spans="2:6" ht="15.75" thickTop="1" thickBot="1" x14ac:dyDescent="0.25">
      <c r="B67" s="11" t="s">
        <v>89</v>
      </c>
      <c r="C67" s="16" t="s">
        <v>88</v>
      </c>
      <c r="D67" s="13">
        <f>'Cap5'!C31</f>
        <v>96638.61</v>
      </c>
      <c r="E67" s="14">
        <f>'Cap5'!D31</f>
        <v>18361.335900000002</v>
      </c>
      <c r="F67" s="15">
        <f t="shared" si="22"/>
        <v>114999.94590000001</v>
      </c>
    </row>
    <row r="68" spans="2:6" ht="15.75" thickTop="1" thickBot="1" x14ac:dyDescent="0.25">
      <c r="B68" s="204" t="s">
        <v>73</v>
      </c>
      <c r="C68" s="205"/>
      <c r="D68" s="17">
        <f>D57+D60+D66+D67</f>
        <v>96638.61</v>
      </c>
      <c r="E68" s="18">
        <f t="shared" ref="E68:F68" si="23">E57+E60+E66+E67</f>
        <v>18361.335900000002</v>
      </c>
      <c r="F68" s="18">
        <f t="shared" si="23"/>
        <v>114999.94590000001</v>
      </c>
    </row>
    <row r="69" spans="2:6" ht="15" customHeight="1" x14ac:dyDescent="0.2">
      <c r="B69" s="206" t="s">
        <v>90</v>
      </c>
      <c r="C69" s="207"/>
      <c r="D69" s="207"/>
      <c r="E69" s="207"/>
      <c r="F69" s="208"/>
    </row>
    <row r="70" spans="2:6" x14ac:dyDescent="0.2">
      <c r="B70" s="20" t="s">
        <v>93</v>
      </c>
      <c r="C70" s="41" t="s">
        <v>91</v>
      </c>
      <c r="D70" s="22">
        <v>0</v>
      </c>
      <c r="E70" s="23">
        <f>D70*19%</f>
        <v>0</v>
      </c>
      <c r="F70" s="24">
        <f>D70+E70</f>
        <v>0</v>
      </c>
    </row>
    <row r="71" spans="2:6" x14ac:dyDescent="0.2">
      <c r="B71" s="20" t="s">
        <v>94</v>
      </c>
      <c r="C71" s="28" t="s">
        <v>92</v>
      </c>
      <c r="D71" s="22">
        <v>0</v>
      </c>
      <c r="E71" s="23">
        <f t="shared" ref="E71" si="24">D71*19%</f>
        <v>0</v>
      </c>
      <c r="F71" s="24">
        <f t="shared" ref="F71" si="25">D71+E71</f>
        <v>0</v>
      </c>
    </row>
    <row r="72" spans="2:6" ht="15" thickBot="1" x14ac:dyDescent="0.25">
      <c r="B72" s="199" t="s">
        <v>95</v>
      </c>
      <c r="C72" s="200"/>
      <c r="D72" s="25">
        <f>SUM(D70:D71)</f>
        <v>0</v>
      </c>
      <c r="E72" s="26">
        <f t="shared" ref="E72:F72" si="26">SUM(E70:E71)</f>
        <v>0</v>
      </c>
      <c r="F72" s="27">
        <f t="shared" si="26"/>
        <v>0</v>
      </c>
    </row>
    <row r="73" spans="2:6" ht="15" thickBot="1" x14ac:dyDescent="0.25">
      <c r="B73" s="197" t="s">
        <v>96</v>
      </c>
      <c r="C73" s="198"/>
      <c r="D73" s="42">
        <f>D19+D22+D47+D55+D68+D72</f>
        <v>87358311.939999998</v>
      </c>
      <c r="E73" s="43">
        <f>E19+E22+E47+E55+E68+E72</f>
        <v>16598079.265899999</v>
      </c>
      <c r="F73" s="43">
        <f>F19+F22+F47+F55+F68+F72</f>
        <v>103956391.2059</v>
      </c>
    </row>
    <row r="74" spans="2:6" ht="15" thickBot="1" x14ac:dyDescent="0.25">
      <c r="B74" s="197" t="s">
        <v>97</v>
      </c>
      <c r="C74" s="198"/>
      <c r="D74" s="42">
        <f>D16+D17+D18+D22+D49+D50+D58</f>
        <v>0</v>
      </c>
      <c r="E74" s="43">
        <f>E16+E17+E18+E22+E49+E50+E58</f>
        <v>0</v>
      </c>
      <c r="F74" s="43">
        <f>F16+F17+F18+F22+F49+F50+F58</f>
        <v>0</v>
      </c>
    </row>
  </sheetData>
  <mergeCells count="21">
    <mergeCell ref="B48:F48"/>
    <mergeCell ref="B8:F8"/>
    <mergeCell ref="B7:F7"/>
    <mergeCell ref="B6:F6"/>
    <mergeCell ref="B5:F5"/>
    <mergeCell ref="B1:F4"/>
    <mergeCell ref="B47:C47"/>
    <mergeCell ref="B14:F14"/>
    <mergeCell ref="B19:C19"/>
    <mergeCell ref="B11:B12"/>
    <mergeCell ref="C11:C12"/>
    <mergeCell ref="B20:F20"/>
    <mergeCell ref="B22:C22"/>
    <mergeCell ref="B23:F23"/>
    <mergeCell ref="B73:C73"/>
    <mergeCell ref="B74:C74"/>
    <mergeCell ref="B55:C55"/>
    <mergeCell ref="B56:F56"/>
    <mergeCell ref="B68:C68"/>
    <mergeCell ref="B69:F69"/>
    <mergeCell ref="B72:C72"/>
  </mergeCells>
  <pageMargins left="0.25" right="0.25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zoomScale="120" zoomScaleNormal="120" workbookViewId="0">
      <selection activeCell="I51" sqref="I51"/>
    </sheetView>
  </sheetViews>
  <sheetFormatPr defaultColWidth="9.140625" defaultRowHeight="12.75" x14ac:dyDescent="0.2"/>
  <cols>
    <col min="1" max="1" width="10.7109375" style="55" customWidth="1"/>
    <col min="2" max="2" width="49.85546875" style="55" customWidth="1"/>
    <col min="3" max="3" width="13.7109375" style="55" bestFit="1" customWidth="1"/>
    <col min="4" max="4" width="16" style="176" customWidth="1"/>
    <col min="5" max="5" width="13.7109375" style="176" bestFit="1" customWidth="1"/>
    <col min="6" max="16384" width="9.140625" style="55"/>
  </cols>
  <sheetData>
    <row r="1" spans="1:10" s="50" customFormat="1" x14ac:dyDescent="0.25">
      <c r="A1" s="47" t="str">
        <f>[1]DG!$A$1</f>
        <v>Beneficiar:</v>
      </c>
      <c r="B1" s="48" t="s">
        <v>217</v>
      </c>
      <c r="C1" s="49"/>
      <c r="D1" s="166"/>
      <c r="E1" s="166"/>
    </row>
    <row r="2" spans="1:10" ht="14.25" x14ac:dyDescent="0.2">
      <c r="A2" s="47" t="str">
        <f>[1]DG!$A$2</f>
        <v>Denumire:</v>
      </c>
      <c r="B2" s="48" t="s">
        <v>216</v>
      </c>
      <c r="C2" s="51"/>
      <c r="D2" s="167"/>
      <c r="E2" s="167"/>
      <c r="F2" s="52"/>
      <c r="G2" s="52"/>
      <c r="H2" s="52"/>
      <c r="I2" s="53"/>
      <c r="J2" s="54"/>
    </row>
    <row r="3" spans="1:10" x14ac:dyDescent="0.2">
      <c r="A3" s="47"/>
      <c r="B3" s="48"/>
      <c r="C3" s="56"/>
      <c r="D3" s="168"/>
      <c r="E3" s="168"/>
    </row>
    <row r="4" spans="1:10" x14ac:dyDescent="0.2">
      <c r="A4" s="47"/>
      <c r="B4" s="48"/>
      <c r="C4" s="56"/>
      <c r="D4" s="168"/>
      <c r="E4" s="168"/>
    </row>
    <row r="5" spans="1:10" x14ac:dyDescent="0.2">
      <c r="A5" s="57"/>
      <c r="B5" s="56"/>
      <c r="C5" s="56"/>
      <c r="D5" s="168"/>
      <c r="E5" s="168"/>
    </row>
    <row r="6" spans="1:10" x14ac:dyDescent="0.2">
      <c r="A6" s="219" t="s">
        <v>216</v>
      </c>
      <c r="B6" s="219"/>
      <c r="C6" s="219"/>
      <c r="D6" s="219"/>
      <c r="E6" s="219"/>
    </row>
    <row r="7" spans="1:10" x14ac:dyDescent="0.2">
      <c r="A7" s="58"/>
      <c r="B7" s="59"/>
      <c r="C7" s="59"/>
      <c r="D7" s="169"/>
      <c r="E7" s="169"/>
    </row>
    <row r="8" spans="1:10" ht="16.5" customHeight="1" x14ac:dyDescent="0.2">
      <c r="A8" s="220" t="s">
        <v>99</v>
      </c>
      <c r="B8" s="220"/>
      <c r="C8" s="220"/>
      <c r="D8" s="220"/>
      <c r="E8" s="220"/>
    </row>
    <row r="9" spans="1:10" ht="18" customHeight="1" x14ac:dyDescent="0.2">
      <c r="A9" s="221" t="str">
        <f>MID([1]DG!A24,13,100)</f>
        <v>Cheltuieli pentru proiectarea şi asistenţă tehnică</v>
      </c>
      <c r="B9" s="221"/>
      <c r="C9" s="221"/>
      <c r="D9" s="221"/>
      <c r="E9" s="221"/>
    </row>
    <row r="10" spans="1:10" x14ac:dyDescent="0.2">
      <c r="A10" s="58"/>
      <c r="B10" s="59"/>
      <c r="C10" s="59"/>
      <c r="D10" s="169"/>
      <c r="E10" s="169"/>
    </row>
    <row r="11" spans="1:10" x14ac:dyDescent="0.2">
      <c r="A11" s="222" t="str">
        <f>[1]DG!A10</f>
        <v xml:space="preserve">    În  lei / euro la cursul  BNR</v>
      </c>
      <c r="B11" s="222"/>
      <c r="C11" s="60">
        <f>curs_euro</f>
        <v>4.5743999999999998</v>
      </c>
      <c r="D11" s="170" t="str">
        <f>[1]DG!E10</f>
        <v>curs inforeuro al lunii iulie 2017</v>
      </c>
      <c r="E11" s="177"/>
    </row>
    <row r="12" spans="1:10" x14ac:dyDescent="0.2">
      <c r="A12" s="61"/>
      <c r="B12" s="61" t="s">
        <v>101</v>
      </c>
      <c r="C12" s="62">
        <f>cota_TVA</f>
        <v>0.19</v>
      </c>
      <c r="D12" s="169"/>
      <c r="E12" s="178"/>
    </row>
    <row r="13" spans="1:10" ht="13.5" thickBot="1" x14ac:dyDescent="0.25">
      <c r="A13" s="58"/>
      <c r="B13" s="58"/>
      <c r="C13" s="58"/>
      <c r="D13" s="171"/>
      <c r="E13" s="171"/>
    </row>
    <row r="14" spans="1:10" ht="27.75" customHeight="1" x14ac:dyDescent="0.2">
      <c r="A14" s="223" t="s">
        <v>102</v>
      </c>
      <c r="B14" s="225" t="s">
        <v>103</v>
      </c>
      <c r="C14" s="63" t="s">
        <v>104</v>
      </c>
      <c r="D14" s="172" t="s">
        <v>3</v>
      </c>
      <c r="E14" s="172" t="s">
        <v>105</v>
      </c>
    </row>
    <row r="15" spans="1:10" x14ac:dyDescent="0.2">
      <c r="A15" s="224"/>
      <c r="B15" s="226"/>
      <c r="C15" s="64" t="s">
        <v>106</v>
      </c>
      <c r="D15" s="173" t="s">
        <v>106</v>
      </c>
      <c r="E15" s="173" t="s">
        <v>106</v>
      </c>
    </row>
    <row r="16" spans="1:10" x14ac:dyDescent="0.2">
      <c r="A16" s="65">
        <v>3.1</v>
      </c>
      <c r="B16" s="227" t="s">
        <v>28</v>
      </c>
      <c r="C16" s="227"/>
      <c r="D16" s="227"/>
      <c r="E16" s="227"/>
    </row>
    <row r="17" spans="1:9" ht="51" x14ac:dyDescent="0.2">
      <c r="A17" s="66" t="s">
        <v>107</v>
      </c>
      <c r="B17" s="67" t="s">
        <v>108</v>
      </c>
      <c r="C17" s="68">
        <v>0</v>
      </c>
      <c r="D17" s="68">
        <f>C17*C$12</f>
        <v>0</v>
      </c>
      <c r="E17" s="68">
        <f>D17+C17</f>
        <v>0</v>
      </c>
    </row>
    <row r="18" spans="1:9" x14ac:dyDescent="0.2">
      <c r="A18" s="66" t="s">
        <v>109</v>
      </c>
      <c r="B18" s="67" t="s">
        <v>110</v>
      </c>
      <c r="C18" s="68">
        <v>0</v>
      </c>
      <c r="D18" s="68">
        <f>C18*C$12</f>
        <v>0</v>
      </c>
      <c r="E18" s="68">
        <f>D18+C18</f>
        <v>0</v>
      </c>
    </row>
    <row r="19" spans="1:9" x14ac:dyDescent="0.2">
      <c r="A19" s="66" t="s">
        <v>111</v>
      </c>
      <c r="B19" s="80" t="s">
        <v>112</v>
      </c>
      <c r="C19" s="81">
        <v>0</v>
      </c>
      <c r="D19" s="81">
        <f>C19*C$12</f>
        <v>0</v>
      </c>
      <c r="E19" s="81">
        <f>D19+C19</f>
        <v>0</v>
      </c>
    </row>
    <row r="20" spans="1:9" x14ac:dyDescent="0.2">
      <c r="A20" s="65"/>
      <c r="B20" s="69" t="s">
        <v>113</v>
      </c>
      <c r="C20" s="70">
        <f>SUM(C17:C19)</f>
        <v>0</v>
      </c>
      <c r="D20" s="70">
        <f t="shared" ref="D20:E20" si="0">SUM(D17:D19)</f>
        <v>0</v>
      </c>
      <c r="E20" s="70">
        <f t="shared" si="0"/>
        <v>0</v>
      </c>
    </row>
    <row r="21" spans="1:9" x14ac:dyDescent="0.2">
      <c r="A21" s="65">
        <v>3.2</v>
      </c>
      <c r="B21" s="227" t="s">
        <v>114</v>
      </c>
      <c r="C21" s="227"/>
      <c r="D21" s="227"/>
      <c r="E21" s="227"/>
    </row>
    <row r="22" spans="1:9" ht="25.5" x14ac:dyDescent="0.2">
      <c r="A22" s="66" t="s">
        <v>115</v>
      </c>
      <c r="B22" s="71" t="s">
        <v>116</v>
      </c>
      <c r="C22" s="68">
        <v>0</v>
      </c>
      <c r="D22" s="68">
        <f t="shared" ref="D22:D29" si="1">C22*C$12</f>
        <v>0</v>
      </c>
      <c r="E22" s="68">
        <f t="shared" ref="E22:E29" si="2">D22+C22</f>
        <v>0</v>
      </c>
      <c r="I22" s="72"/>
    </row>
    <row r="23" spans="1:9" ht="37.5" customHeight="1" x14ac:dyDescent="0.2">
      <c r="A23" s="66" t="s">
        <v>117</v>
      </c>
      <c r="B23" s="71" t="s">
        <v>118</v>
      </c>
      <c r="C23" s="68">
        <v>0</v>
      </c>
      <c r="D23" s="68">
        <f t="shared" si="1"/>
        <v>0</v>
      </c>
      <c r="E23" s="68">
        <f t="shared" si="2"/>
        <v>0</v>
      </c>
      <c r="I23" s="72"/>
    </row>
    <row r="24" spans="1:9" ht="38.25" x14ac:dyDescent="0.2">
      <c r="A24" s="66" t="s">
        <v>119</v>
      </c>
      <c r="B24" s="71" t="s">
        <v>120</v>
      </c>
      <c r="C24" s="68">
        <v>0</v>
      </c>
      <c r="D24" s="68">
        <f t="shared" si="1"/>
        <v>0</v>
      </c>
      <c r="E24" s="68">
        <f t="shared" si="2"/>
        <v>0</v>
      </c>
      <c r="I24" s="72"/>
    </row>
    <row r="25" spans="1:9" x14ac:dyDescent="0.2">
      <c r="A25" s="66" t="s">
        <v>121</v>
      </c>
      <c r="B25" s="71" t="s">
        <v>122</v>
      </c>
      <c r="C25" s="68">
        <v>0</v>
      </c>
      <c r="D25" s="68">
        <f t="shared" si="1"/>
        <v>0</v>
      </c>
      <c r="E25" s="68">
        <f t="shared" si="2"/>
        <v>0</v>
      </c>
      <c r="I25" s="72"/>
    </row>
    <row r="26" spans="1:9" ht="25.5" x14ac:dyDescent="0.2">
      <c r="A26" s="66" t="s">
        <v>123</v>
      </c>
      <c r="B26" s="71" t="s">
        <v>124</v>
      </c>
      <c r="C26" s="68">
        <v>0</v>
      </c>
      <c r="D26" s="68">
        <f t="shared" si="1"/>
        <v>0</v>
      </c>
      <c r="E26" s="68">
        <f t="shared" si="2"/>
        <v>0</v>
      </c>
      <c r="I26" s="72"/>
    </row>
    <row r="27" spans="1:9" x14ac:dyDescent="0.2">
      <c r="A27" s="66" t="s">
        <v>125</v>
      </c>
      <c r="B27" s="71" t="s">
        <v>126</v>
      </c>
      <c r="C27" s="68">
        <v>0</v>
      </c>
      <c r="D27" s="68">
        <f t="shared" si="1"/>
        <v>0</v>
      </c>
      <c r="E27" s="68">
        <f t="shared" si="2"/>
        <v>0</v>
      </c>
      <c r="I27" s="72"/>
    </row>
    <row r="28" spans="1:9" x14ac:dyDescent="0.2">
      <c r="A28" s="66" t="s">
        <v>127</v>
      </c>
      <c r="B28" s="71" t="s">
        <v>128</v>
      </c>
      <c r="C28" s="68">
        <v>0</v>
      </c>
      <c r="D28" s="68">
        <f t="shared" si="1"/>
        <v>0</v>
      </c>
      <c r="E28" s="68">
        <f t="shared" si="2"/>
        <v>0</v>
      </c>
      <c r="I28" s="72"/>
    </row>
    <row r="29" spans="1:9" x14ac:dyDescent="0.2">
      <c r="A29" s="66" t="s">
        <v>129</v>
      </c>
      <c r="B29" s="71" t="s">
        <v>130</v>
      </c>
      <c r="C29" s="68">
        <v>0</v>
      </c>
      <c r="D29" s="68">
        <f t="shared" si="1"/>
        <v>0</v>
      </c>
      <c r="E29" s="68">
        <f t="shared" si="2"/>
        <v>0</v>
      </c>
      <c r="I29" s="72"/>
    </row>
    <row r="30" spans="1:9" x14ac:dyDescent="0.2">
      <c r="A30" s="65"/>
      <c r="B30" s="69" t="s">
        <v>131</v>
      </c>
      <c r="C30" s="70">
        <f>SUM(C22:C29)</f>
        <v>0</v>
      </c>
      <c r="D30" s="70">
        <f t="shared" ref="D30" si="3">SUM(D22:D29)</f>
        <v>0</v>
      </c>
      <c r="E30" s="70">
        <f>SUM(E22:E29)+0.01</f>
        <v>0.01</v>
      </c>
    </row>
    <row r="31" spans="1:9" x14ac:dyDescent="0.2">
      <c r="A31" s="65">
        <v>3.3</v>
      </c>
      <c r="B31" s="227" t="s">
        <v>132</v>
      </c>
      <c r="C31" s="227"/>
      <c r="D31" s="227"/>
      <c r="E31" s="227"/>
    </row>
    <row r="32" spans="1:9" x14ac:dyDescent="0.2">
      <c r="A32" s="65"/>
      <c r="B32" s="69" t="s">
        <v>133</v>
      </c>
      <c r="C32" s="70">
        <v>0</v>
      </c>
      <c r="D32" s="70">
        <f>C32*C12</f>
        <v>0</v>
      </c>
      <c r="E32" s="70">
        <f>D32+C32</f>
        <v>0</v>
      </c>
      <c r="F32" s="73"/>
      <c r="G32" s="73"/>
      <c r="H32" s="73"/>
    </row>
    <row r="33" spans="1:8" x14ac:dyDescent="0.2">
      <c r="A33" s="65">
        <v>3.4</v>
      </c>
      <c r="B33" s="230" t="s">
        <v>38</v>
      </c>
      <c r="C33" s="230"/>
      <c r="D33" s="230"/>
      <c r="E33" s="230"/>
      <c r="F33" s="73"/>
      <c r="G33" s="73"/>
      <c r="H33" s="73"/>
    </row>
    <row r="34" spans="1:8" x14ac:dyDescent="0.2">
      <c r="A34" s="65"/>
      <c r="B34" s="69" t="s">
        <v>134</v>
      </c>
      <c r="C34" s="70">
        <v>0</v>
      </c>
      <c r="D34" s="70">
        <f>C34*C12</f>
        <v>0</v>
      </c>
      <c r="E34" s="70">
        <f>D34+C34</f>
        <v>0</v>
      </c>
      <c r="F34" s="73"/>
      <c r="G34" s="73"/>
      <c r="H34" s="73"/>
    </row>
    <row r="35" spans="1:8" x14ac:dyDescent="0.2">
      <c r="A35" s="65">
        <v>3.5</v>
      </c>
      <c r="B35" s="227" t="s">
        <v>135</v>
      </c>
      <c r="C35" s="227"/>
      <c r="D35" s="227"/>
      <c r="E35" s="227"/>
    </row>
    <row r="36" spans="1:8" ht="25.5" customHeight="1" x14ac:dyDescent="0.2">
      <c r="A36" s="65"/>
      <c r="B36" s="231" t="s">
        <v>136</v>
      </c>
      <c r="C36" s="231"/>
      <c r="D36" s="231"/>
      <c r="E36" s="231"/>
    </row>
    <row r="37" spans="1:8" x14ac:dyDescent="0.2">
      <c r="A37" s="66" t="s">
        <v>137</v>
      </c>
      <c r="B37" s="71" t="s">
        <v>138</v>
      </c>
      <c r="C37" s="68">
        <v>0</v>
      </c>
      <c r="D37" s="68">
        <f t="shared" ref="D37:D42" si="4">C37*C$12</f>
        <v>0</v>
      </c>
      <c r="E37" s="68">
        <f t="shared" ref="E37:E42" si="5">D37+C37</f>
        <v>0</v>
      </c>
    </row>
    <row r="38" spans="1:8" x14ac:dyDescent="0.2">
      <c r="A38" s="66" t="s">
        <v>139</v>
      </c>
      <c r="B38" s="71" t="s">
        <v>140</v>
      </c>
      <c r="C38" s="68">
        <v>0</v>
      </c>
      <c r="D38" s="68">
        <f t="shared" si="4"/>
        <v>0</v>
      </c>
      <c r="E38" s="68">
        <f t="shared" si="5"/>
        <v>0</v>
      </c>
    </row>
    <row r="39" spans="1:8" ht="25.5" x14ac:dyDescent="0.2">
      <c r="A39" s="66" t="s">
        <v>141</v>
      </c>
      <c r="B39" s="71" t="s">
        <v>142</v>
      </c>
      <c r="C39" s="68">
        <v>0</v>
      </c>
      <c r="D39" s="68">
        <f t="shared" si="4"/>
        <v>0</v>
      </c>
      <c r="E39" s="68">
        <f t="shared" si="5"/>
        <v>0</v>
      </c>
    </row>
    <row r="40" spans="1:8" ht="25.5" x14ac:dyDescent="0.2">
      <c r="A40" s="66" t="s">
        <v>143</v>
      </c>
      <c r="B40" s="71" t="s">
        <v>144</v>
      </c>
      <c r="C40" s="68">
        <v>0</v>
      </c>
      <c r="D40" s="68">
        <f t="shared" si="4"/>
        <v>0</v>
      </c>
      <c r="E40" s="68">
        <f t="shared" si="5"/>
        <v>0</v>
      </c>
    </row>
    <row r="41" spans="1:8" ht="25.5" x14ac:dyDescent="0.2">
      <c r="A41" s="66" t="s">
        <v>145</v>
      </c>
      <c r="B41" s="71" t="s">
        <v>146</v>
      </c>
      <c r="C41" s="68">
        <v>0</v>
      </c>
      <c r="D41" s="68">
        <f t="shared" si="4"/>
        <v>0</v>
      </c>
      <c r="E41" s="68">
        <f t="shared" si="5"/>
        <v>0</v>
      </c>
      <c r="H41" s="74"/>
    </row>
    <row r="42" spans="1:8" x14ac:dyDescent="0.2">
      <c r="A42" s="66" t="s">
        <v>147</v>
      </c>
      <c r="B42" s="71" t="s">
        <v>148</v>
      </c>
      <c r="C42" s="68">
        <v>0</v>
      </c>
      <c r="D42" s="68">
        <f t="shared" si="4"/>
        <v>0</v>
      </c>
      <c r="E42" s="68">
        <f t="shared" si="5"/>
        <v>0</v>
      </c>
    </row>
    <row r="43" spans="1:8" x14ac:dyDescent="0.2">
      <c r="A43" s="65"/>
      <c r="B43" s="69" t="s">
        <v>149</v>
      </c>
      <c r="C43" s="70">
        <f>SUM(C37:C42)</f>
        <v>0</v>
      </c>
      <c r="D43" s="70">
        <f t="shared" ref="D43:E43" si="6">SUM(D37:D42)</f>
        <v>0</v>
      </c>
      <c r="E43" s="70">
        <f t="shared" si="6"/>
        <v>0</v>
      </c>
    </row>
    <row r="44" spans="1:8" x14ac:dyDescent="0.2">
      <c r="A44" s="65">
        <v>3.6</v>
      </c>
      <c r="B44" s="227" t="s">
        <v>150</v>
      </c>
      <c r="C44" s="227"/>
      <c r="D44" s="227"/>
      <c r="E44" s="227"/>
    </row>
    <row r="45" spans="1:8" x14ac:dyDescent="0.2">
      <c r="A45" s="65"/>
      <c r="B45" s="69" t="s">
        <v>151</v>
      </c>
      <c r="C45" s="70">
        <v>125000</v>
      </c>
      <c r="D45" s="70">
        <f>C45*cota_TVA</f>
        <v>23750</v>
      </c>
      <c r="E45" s="70">
        <f>C45+D45</f>
        <v>148750</v>
      </c>
    </row>
    <row r="46" spans="1:8" x14ac:dyDescent="0.2">
      <c r="A46" s="65">
        <v>3.7</v>
      </c>
      <c r="B46" s="227" t="s">
        <v>152</v>
      </c>
      <c r="C46" s="227"/>
      <c r="D46" s="227"/>
      <c r="E46" s="227"/>
    </row>
    <row r="47" spans="1:8" x14ac:dyDescent="0.2">
      <c r="A47" s="66" t="s">
        <v>153</v>
      </c>
      <c r="B47" s="71" t="s">
        <v>154</v>
      </c>
      <c r="C47" s="70">
        <f>C48+C49</f>
        <v>164249.79999999999</v>
      </c>
      <c r="D47" s="70">
        <f>D48+D49</f>
        <v>31207.46</v>
      </c>
      <c r="E47" s="70">
        <f>E48+E49</f>
        <v>195457.26</v>
      </c>
    </row>
    <row r="48" spans="1:8" x14ac:dyDescent="0.2">
      <c r="A48" s="82" t="s">
        <v>218</v>
      </c>
      <c r="B48" s="71" t="s">
        <v>219</v>
      </c>
      <c r="C48" s="68">
        <v>32249.8</v>
      </c>
      <c r="D48" s="68">
        <f>ROUND((C48*C12),2)</f>
        <v>6127.46</v>
      </c>
      <c r="E48" s="68">
        <f>C48+D48</f>
        <v>38377.26</v>
      </c>
    </row>
    <row r="49" spans="1:5" x14ac:dyDescent="0.2">
      <c r="A49" s="82" t="s">
        <v>220</v>
      </c>
      <c r="B49" s="71" t="s">
        <v>221</v>
      </c>
      <c r="C49" s="68">
        <v>132000</v>
      </c>
      <c r="D49" s="68">
        <f>C49*C12</f>
        <v>25080</v>
      </c>
      <c r="E49" s="68">
        <f>C49+D49</f>
        <v>157080</v>
      </c>
    </row>
    <row r="50" spans="1:5" x14ac:dyDescent="0.2">
      <c r="A50" s="66" t="s">
        <v>155</v>
      </c>
      <c r="B50" s="71" t="s">
        <v>156</v>
      </c>
      <c r="C50" s="68">
        <v>58823.53</v>
      </c>
      <c r="D50" s="68">
        <f>ROUND((C50*C12),2)</f>
        <v>11176.47</v>
      </c>
      <c r="E50" s="68">
        <f>D50+C50</f>
        <v>70000</v>
      </c>
    </row>
    <row r="51" spans="1:5" x14ac:dyDescent="0.2">
      <c r="A51" s="65"/>
      <c r="B51" s="69" t="s">
        <v>157</v>
      </c>
      <c r="C51" s="70">
        <f>C47+C50</f>
        <v>223073.33</v>
      </c>
      <c r="D51" s="70">
        <f>D47+D50</f>
        <v>42383.93</v>
      </c>
      <c r="E51" s="70">
        <f t="shared" ref="E51" si="7">E47+E50</f>
        <v>265457.26</v>
      </c>
    </row>
    <row r="52" spans="1:5" x14ac:dyDescent="0.2">
      <c r="A52" s="65">
        <v>3.8</v>
      </c>
      <c r="B52" s="227" t="s">
        <v>158</v>
      </c>
      <c r="C52" s="227"/>
      <c r="D52" s="227"/>
      <c r="E52" s="227"/>
    </row>
    <row r="53" spans="1:5" x14ac:dyDescent="0.2">
      <c r="A53" s="66" t="s">
        <v>159</v>
      </c>
      <c r="B53" s="75" t="s">
        <v>160</v>
      </c>
      <c r="C53" s="75"/>
      <c r="D53" s="174"/>
      <c r="E53" s="174"/>
    </row>
    <row r="54" spans="1:5" x14ac:dyDescent="0.2">
      <c r="A54" s="66" t="s">
        <v>161</v>
      </c>
      <c r="B54" s="71" t="s">
        <v>162</v>
      </c>
      <c r="C54" s="68">
        <v>0</v>
      </c>
      <c r="D54" s="68">
        <f>C54*C$12</f>
        <v>0</v>
      </c>
      <c r="E54" s="68">
        <f>C54+D54</f>
        <v>0</v>
      </c>
    </row>
    <row r="55" spans="1:5" ht="38.25" x14ac:dyDescent="0.2">
      <c r="A55" s="66" t="s">
        <v>163</v>
      </c>
      <c r="B55" s="71" t="s">
        <v>164</v>
      </c>
      <c r="C55" s="68">
        <v>0</v>
      </c>
      <c r="D55" s="68">
        <f>C55*C$12</f>
        <v>0</v>
      </c>
      <c r="E55" s="68">
        <f>C55+D55</f>
        <v>0</v>
      </c>
    </row>
    <row r="56" spans="1:5" x14ac:dyDescent="0.2">
      <c r="A56" s="66" t="s">
        <v>165</v>
      </c>
      <c r="B56" s="71" t="s">
        <v>166</v>
      </c>
      <c r="C56" s="68">
        <v>0</v>
      </c>
      <c r="D56" s="68">
        <f>C56*C$12</f>
        <v>0</v>
      </c>
      <c r="E56" s="68">
        <f>C56+D56</f>
        <v>0</v>
      </c>
    </row>
    <row r="57" spans="1:5" x14ac:dyDescent="0.2">
      <c r="A57" s="65"/>
      <c r="B57" s="69" t="s">
        <v>167</v>
      </c>
      <c r="C57" s="70">
        <f>SUM(C54:C56)</f>
        <v>0</v>
      </c>
      <c r="D57" s="70">
        <f t="shared" ref="D57:E57" si="8">SUM(D54:D56)</f>
        <v>0</v>
      </c>
      <c r="E57" s="70">
        <f t="shared" si="8"/>
        <v>0</v>
      </c>
    </row>
    <row r="58" spans="1:5" s="73" customFormat="1" ht="13.5" thickBot="1" x14ac:dyDescent="0.25">
      <c r="A58" s="228" t="s">
        <v>168</v>
      </c>
      <c r="B58" s="229"/>
      <c r="C58" s="76">
        <f>SUM(C20,C30,C32,C34,C43,C45,C51,C57)</f>
        <v>348073.32999999996</v>
      </c>
      <c r="D58" s="76">
        <f>SUM(D20,D30,D32,D34,D43,D45,D51,D57)</f>
        <v>66133.929999999993</v>
      </c>
      <c r="E58" s="76">
        <f>SUM(E20,E30,E32,E34,E43,E45,E51,E57)</f>
        <v>414207.27</v>
      </c>
    </row>
    <row r="59" spans="1:5" x14ac:dyDescent="0.2">
      <c r="A59" s="77"/>
      <c r="B59" s="77"/>
      <c r="C59" s="77"/>
      <c r="D59" s="175"/>
      <c r="E59" s="175"/>
    </row>
    <row r="60" spans="1:5" x14ac:dyDescent="0.2">
      <c r="A60" s="77"/>
      <c r="B60" s="78"/>
      <c r="C60" s="77"/>
      <c r="D60" s="175"/>
      <c r="E60" s="175"/>
    </row>
    <row r="61" spans="1:5" x14ac:dyDescent="0.2">
      <c r="A61" s="77"/>
      <c r="B61" s="79"/>
      <c r="C61" s="77"/>
      <c r="D61" s="175"/>
      <c r="E61" s="175"/>
    </row>
  </sheetData>
  <mergeCells count="16">
    <mergeCell ref="B44:E44"/>
    <mergeCell ref="B46:E46"/>
    <mergeCell ref="B52:E52"/>
    <mergeCell ref="A58:B58"/>
    <mergeCell ref="B16:E16"/>
    <mergeCell ref="B21:E21"/>
    <mergeCell ref="B31:E31"/>
    <mergeCell ref="B33:E33"/>
    <mergeCell ref="B35:E35"/>
    <mergeCell ref="B36:E36"/>
    <mergeCell ref="A6:E6"/>
    <mergeCell ref="A8:E8"/>
    <mergeCell ref="A9:E9"/>
    <mergeCell ref="A11:B11"/>
    <mergeCell ref="A14:A15"/>
    <mergeCell ref="B14:B15"/>
  </mergeCells>
  <pageMargins left="0.70866141732283505" right="0.70866141732283505" top="0.74803149606299202" bottom="0.74803149606299202" header="0.31496062992126" footer="0.31496062992126"/>
  <pageSetup paperSize="9" scale="74" fitToHeight="0" orientation="portrait" r:id="rId1"/>
  <headerFooter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2"/>
  <sheetViews>
    <sheetView topLeftCell="A110" zoomScaleNormal="100" zoomScalePageLayoutView="85" workbookViewId="0">
      <selection activeCell="O111" sqref="O111"/>
    </sheetView>
  </sheetViews>
  <sheetFormatPr defaultColWidth="8" defaultRowHeight="15.75" x14ac:dyDescent="0.25"/>
  <cols>
    <col min="1" max="1" width="15" style="86" customWidth="1"/>
    <col min="2" max="2" width="5.7109375" style="86" customWidth="1"/>
    <col min="3" max="3" width="12.28515625" style="88" customWidth="1"/>
    <col min="4" max="4" width="8.140625" style="86" customWidth="1"/>
    <col min="5" max="5" width="5.28515625" style="86" customWidth="1"/>
    <col min="6" max="6" width="15.85546875" style="86" customWidth="1"/>
    <col min="7" max="7" width="7.140625" style="86" customWidth="1"/>
    <col min="8" max="8" width="3.5703125" style="86" customWidth="1"/>
    <col min="9" max="9" width="11" style="86" customWidth="1"/>
    <col min="10" max="10" width="17.5703125" style="86" customWidth="1"/>
    <col min="11" max="11" width="16.5703125" style="126" customWidth="1"/>
    <col min="12" max="12" width="15.5703125" style="127" bestFit="1" customWidth="1"/>
    <col min="13" max="13" width="19.140625" style="127" customWidth="1"/>
    <col min="14" max="14" width="9.28515625" style="85" bestFit="1" customWidth="1"/>
    <col min="15" max="16384" width="8" style="86"/>
  </cols>
  <sheetData>
    <row r="1" spans="1:14" ht="13.35" hidden="1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  <c r="M1" s="84"/>
    </row>
    <row r="2" spans="1:14" ht="13.35" hidden="1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  <c r="M2" s="84"/>
    </row>
    <row r="3" spans="1:14" ht="13.35" hidden="1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4"/>
      <c r="M3" s="84"/>
    </row>
    <row r="4" spans="1:14" ht="13.35" hidden="1" customHeight="1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4"/>
      <c r="M4" s="84"/>
    </row>
    <row r="5" spans="1:14" ht="13.5" hidden="1" customHeight="1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  <c r="M5" s="84"/>
    </row>
    <row r="6" spans="1:14" ht="13.35" hidden="1" customHeight="1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4"/>
      <c r="M6" s="84"/>
    </row>
    <row r="7" spans="1:14" ht="13.35" hidden="1" customHeight="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4"/>
      <c r="M7" s="84"/>
    </row>
    <row r="8" spans="1:14" ht="13.35" hidden="1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4"/>
      <c r="M8" s="84"/>
    </row>
    <row r="9" spans="1:14" ht="13.35" hidden="1" customHeight="1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4"/>
      <c r="M9" s="84"/>
    </row>
    <row r="10" spans="1:14" hidden="1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4"/>
      <c r="M10" s="84"/>
    </row>
    <row r="11" spans="1:14" ht="13.35" hidden="1" customHeight="1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4"/>
      <c r="M11" s="84"/>
    </row>
    <row r="12" spans="1:14" ht="13.35" hidden="1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4"/>
      <c r="M12" s="84"/>
    </row>
    <row r="13" spans="1:14" s="87" customFormat="1" ht="13.35" hidden="1" customHeight="1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4"/>
      <c r="M13" s="84"/>
      <c r="N13" s="85"/>
    </row>
    <row r="14" spans="1:14" s="87" customFormat="1" ht="13.35" hidden="1" customHeight="1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  <c r="M14" s="84"/>
      <c r="N14" s="85"/>
    </row>
    <row r="15" spans="1:14" s="87" customFormat="1" ht="13.35" hidden="1" customHeight="1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4"/>
      <c r="M15" s="84"/>
      <c r="N15" s="85"/>
    </row>
    <row r="16" spans="1:14" s="87" customFormat="1" ht="13.35" hidden="1" customHeight="1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4"/>
      <c r="M16" s="84"/>
      <c r="N16" s="85"/>
    </row>
    <row r="17" spans="1:14" s="88" customFormat="1" ht="13.35" hidden="1" customHeight="1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4"/>
      <c r="M17" s="84"/>
      <c r="N17" s="85"/>
    </row>
    <row r="18" spans="1:14" s="88" customFormat="1" ht="13.35" hidden="1" customHeight="1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4"/>
      <c r="M18" s="84"/>
      <c r="N18" s="85"/>
    </row>
    <row r="19" spans="1:14" s="88" customFormat="1" hidden="1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4"/>
      <c r="M19" s="84"/>
      <c r="N19" s="85"/>
    </row>
    <row r="20" spans="1:14" s="88" customFormat="1" ht="16.5" hidden="1" customHeight="1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4"/>
      <c r="M20" s="84"/>
      <c r="N20" s="85"/>
    </row>
    <row r="21" spans="1:14" s="88" customFormat="1" ht="13.35" hidden="1" customHeight="1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4"/>
      <c r="M21" s="84"/>
      <c r="N21" s="85"/>
    </row>
    <row r="22" spans="1:14" s="88" customFormat="1" ht="13.35" hidden="1" customHeight="1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4"/>
      <c r="M22" s="84"/>
      <c r="N22" s="85"/>
    </row>
    <row r="23" spans="1:14" s="88" customFormat="1" ht="13.35" hidden="1" customHeight="1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4"/>
      <c r="M23" s="84"/>
      <c r="N23" s="85"/>
    </row>
    <row r="24" spans="1:14" s="88" customFormat="1" ht="13.35" hidden="1" customHeight="1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4"/>
      <c r="M24" s="84"/>
      <c r="N24" s="85"/>
    </row>
    <row r="25" spans="1:14" s="88" customFormat="1" ht="13.35" hidden="1" customHeight="1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4"/>
      <c r="M25" s="84"/>
      <c r="N25" s="85"/>
    </row>
    <row r="26" spans="1:14" s="88" customFormat="1" ht="13.35" hidden="1" customHeight="1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4"/>
      <c r="M26" s="84"/>
      <c r="N26" s="85"/>
    </row>
    <row r="27" spans="1:14" s="88" customFormat="1" ht="13.35" hidden="1" customHeight="1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4"/>
      <c r="M27" s="84"/>
      <c r="N27" s="85"/>
    </row>
    <row r="28" spans="1:14" s="88" customFormat="1" ht="13.35" hidden="1" customHeight="1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4"/>
      <c r="M28" s="84"/>
      <c r="N28" s="85"/>
    </row>
    <row r="29" spans="1:14" s="88" customFormat="1" ht="13.35" hidden="1" customHeight="1" x14ac:dyDescent="0.25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4"/>
      <c r="M29" s="84"/>
      <c r="N29" s="85"/>
    </row>
    <row r="30" spans="1:14" s="88" customFormat="1" ht="13.35" hidden="1" customHeight="1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4"/>
      <c r="M30" s="84"/>
      <c r="N30" s="85"/>
    </row>
    <row r="31" spans="1:14" s="88" customFormat="1" ht="13.35" hidden="1" customHeight="1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4"/>
      <c r="M31" s="84"/>
      <c r="N31" s="85"/>
    </row>
    <row r="32" spans="1:14" s="88" customFormat="1" ht="13.35" hidden="1" customHeight="1" x14ac:dyDescent="0.2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4"/>
      <c r="M32" s="84"/>
      <c r="N32" s="85"/>
    </row>
    <row r="33" spans="1:28" s="89" customFormat="1" ht="13.35" hidden="1" customHeight="1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4"/>
      <c r="M33" s="84"/>
      <c r="N33" s="85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</row>
    <row r="34" spans="1:28" s="89" customFormat="1" ht="13.35" hidden="1" customHeight="1" x14ac:dyDescent="0.2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4"/>
      <c r="M34" s="84"/>
      <c r="N34" s="90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</row>
    <row r="35" spans="1:28" s="89" customFormat="1" ht="13.35" hidden="1" customHeight="1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4"/>
      <c r="M35" s="84"/>
      <c r="N35" s="85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</row>
    <row r="36" spans="1:28" s="89" customFormat="1" ht="13.35" hidden="1" customHeight="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4"/>
      <c r="M36" s="84"/>
      <c r="N36" s="85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</row>
    <row r="37" spans="1:28" s="89" customFormat="1" ht="13.35" hidden="1" customHeight="1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4"/>
      <c r="M37" s="84"/>
      <c r="N37" s="85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</row>
    <row r="38" spans="1:28" s="89" customFormat="1" ht="13.35" hidden="1" customHeight="1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4"/>
      <c r="M38" s="84"/>
      <c r="N38" s="85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</row>
    <row r="39" spans="1:28" s="89" customFormat="1" ht="13.35" hidden="1" customHeight="1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4"/>
      <c r="M39" s="84"/>
      <c r="N39" s="85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</row>
    <row r="40" spans="1:28" s="89" customFormat="1" ht="13.35" hidden="1" customHeight="1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4"/>
      <c r="M40" s="84"/>
      <c r="N40" s="85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</row>
    <row r="41" spans="1:28" s="89" customFormat="1" ht="13.35" hidden="1" customHeight="1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4"/>
      <c r="M41" s="84"/>
      <c r="N41" s="85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</row>
    <row r="42" spans="1:28" s="89" customFormat="1" ht="13.35" hidden="1" customHeight="1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4"/>
      <c r="M42" s="84"/>
      <c r="N42" s="85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</row>
    <row r="43" spans="1:28" s="89" customFormat="1" ht="13.35" hidden="1" customHeight="1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4"/>
      <c r="M43" s="84"/>
      <c r="N43" s="85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</row>
    <row r="44" spans="1:28" s="89" customFormat="1" ht="13.35" hidden="1" customHeight="1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4"/>
      <c r="M44" s="84"/>
      <c r="N44" s="85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</row>
    <row r="45" spans="1:28" s="89" customFormat="1" ht="13.35" hidden="1" customHeight="1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4"/>
      <c r="M45" s="84"/>
      <c r="N45" s="85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</row>
    <row r="46" spans="1:28" s="89" customFormat="1" ht="13.35" hidden="1" customHeight="1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4"/>
      <c r="M46" s="84"/>
      <c r="N46" s="85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</row>
    <row r="47" spans="1:28" s="89" customFormat="1" ht="13.35" hidden="1" customHeight="1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84"/>
      <c r="N47" s="85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</row>
    <row r="48" spans="1:28" s="89" customFormat="1" ht="13.35" hidden="1" customHeight="1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4"/>
      <c r="M48" s="84"/>
      <c r="N48" s="85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</row>
    <row r="49" spans="1:28" s="89" customFormat="1" ht="13.35" hidden="1" customHeight="1" x14ac:dyDescent="0.2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4"/>
      <c r="M49" s="84"/>
      <c r="N49" s="85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</row>
    <row r="50" spans="1:28" s="89" customFormat="1" ht="13.35" hidden="1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4"/>
      <c r="M50" s="84"/>
      <c r="N50" s="85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</row>
    <row r="51" spans="1:28" s="89" customFormat="1" ht="13.35" hidden="1" customHeight="1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4"/>
      <c r="M51" s="84"/>
      <c r="N51" s="85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</row>
    <row r="52" spans="1:28" s="89" customFormat="1" ht="13.35" hidden="1" customHeight="1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4"/>
      <c r="M52" s="84"/>
      <c r="N52" s="91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</row>
    <row r="53" spans="1:28" s="89" customFormat="1" ht="16.5" hidden="1" customHeight="1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4"/>
      <c r="M53" s="84"/>
      <c r="N53" s="85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</row>
    <row r="54" spans="1:28" s="89" customFormat="1" ht="16.5" hidden="1" customHeight="1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4"/>
      <c r="M54" s="84"/>
      <c r="N54" s="85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</row>
    <row r="55" spans="1:28" s="89" customFormat="1" ht="16.5" hidden="1" customHeight="1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4"/>
      <c r="M55" s="84"/>
      <c r="N55" s="92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</row>
    <row r="56" spans="1:28" s="89" customFormat="1" ht="16.5" hidden="1" customHeight="1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4"/>
      <c r="M56" s="84"/>
      <c r="N56" s="92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</row>
    <row r="57" spans="1:28" s="89" customFormat="1" ht="13.35" hidden="1" customHeight="1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4"/>
      <c r="M57" s="84"/>
      <c r="N57" s="85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</row>
    <row r="58" spans="1:28" s="89" customFormat="1" ht="13.35" hidden="1" customHeight="1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4"/>
      <c r="M58" s="84"/>
      <c r="N58" s="85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</row>
    <row r="59" spans="1:28" s="89" customFormat="1" ht="13.35" hidden="1" customHeight="1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4"/>
      <c r="M59" s="84"/>
      <c r="N59" s="85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</row>
    <row r="60" spans="1:28" s="89" customFormat="1" ht="12.75" hidden="1" customHeight="1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4"/>
      <c r="M60" s="84"/>
      <c r="N60" s="91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</row>
    <row r="61" spans="1:28" s="89" customFormat="1" ht="12.75" hidden="1" customHeight="1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4"/>
      <c r="M61" s="84"/>
      <c r="N61" s="85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</row>
    <row r="62" spans="1:28" s="89" customFormat="1" ht="16.5" hidden="1" customHeight="1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4"/>
      <c r="M62" s="84"/>
      <c r="N62" s="91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</row>
    <row r="63" spans="1:28" s="89" customFormat="1" ht="16.5" hidden="1" customHeight="1" x14ac:dyDescent="0.25">
      <c r="A63" s="86"/>
      <c r="B63" s="86"/>
      <c r="C63" s="83"/>
      <c r="D63" s="83"/>
      <c r="E63" s="83"/>
      <c r="F63" s="83"/>
      <c r="G63" s="83"/>
      <c r="H63" s="83"/>
      <c r="I63" s="83"/>
      <c r="J63" s="83"/>
      <c r="K63" s="83"/>
      <c r="L63" s="84"/>
      <c r="M63" s="84"/>
      <c r="N63" s="85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</row>
    <row r="64" spans="1:28" s="89" customFormat="1" ht="16.5" hidden="1" customHeight="1" x14ac:dyDescent="0.25">
      <c r="A64" s="86"/>
      <c r="B64" s="86"/>
      <c r="C64" s="83"/>
      <c r="D64" s="83"/>
      <c r="E64" s="83"/>
      <c r="F64" s="83"/>
      <c r="G64" s="83"/>
      <c r="H64" s="83"/>
      <c r="I64" s="83"/>
      <c r="J64" s="83"/>
      <c r="K64" s="83"/>
      <c r="L64" s="84"/>
      <c r="M64" s="84"/>
      <c r="N64" s="91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</row>
    <row r="65" spans="1:14" s="96" customFormat="1" x14ac:dyDescent="0.25">
      <c r="A65" s="93" t="s">
        <v>169</v>
      </c>
      <c r="B65" s="94" t="s">
        <v>217</v>
      </c>
      <c r="C65" s="83"/>
      <c r="D65" s="83"/>
      <c r="E65" s="83"/>
      <c r="F65" s="83"/>
      <c r="G65" s="83"/>
      <c r="H65" s="83"/>
      <c r="I65" s="83"/>
      <c r="J65" s="83"/>
      <c r="K65" s="83"/>
      <c r="L65" s="84"/>
      <c r="M65" s="84"/>
      <c r="N65" s="95"/>
    </row>
    <row r="66" spans="1:14" s="99" customFormat="1" ht="16.5" customHeight="1" x14ac:dyDescent="0.25">
      <c r="A66" s="93" t="s">
        <v>170</v>
      </c>
      <c r="B66" s="94" t="str">
        <f>'Cap3'!B2</f>
        <v xml:space="preserve">Achiziționarea de autobuze ecologice care să deservească transportul public de călători al Municipiului Tîrgu Mureș </v>
      </c>
      <c r="C66" s="83"/>
      <c r="D66" s="83"/>
      <c r="E66" s="83"/>
      <c r="F66" s="83"/>
      <c r="G66" s="83"/>
      <c r="H66" s="83"/>
      <c r="I66" s="83"/>
      <c r="J66" s="83"/>
      <c r="K66" s="83"/>
      <c r="L66" s="97"/>
      <c r="M66" s="97"/>
      <c r="N66" s="98"/>
    </row>
    <row r="67" spans="1:14" ht="15" customHeight="1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6"/>
      <c r="M67" s="86"/>
    </row>
    <row r="68" spans="1:14" ht="13.35" customHeight="1" x14ac:dyDescent="0.25">
      <c r="A68" s="236" t="str">
        <f>'Cap3'!A6:E6</f>
        <v xml:space="preserve">Achiziționarea de autobuze ecologice care să deservească transportul public de călători al Municipiului Tîrgu Mureș </v>
      </c>
      <c r="B68" s="236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</row>
    <row r="69" spans="1:14" ht="13.35" customHeight="1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</row>
    <row r="70" spans="1:14" x14ac:dyDescent="0.25">
      <c r="A70" s="237" t="s">
        <v>171</v>
      </c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</row>
    <row r="71" spans="1:14" x14ac:dyDescent="0.25">
      <c r="A71" s="236" t="s">
        <v>172</v>
      </c>
      <c r="B71" s="236"/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6"/>
    </row>
    <row r="72" spans="1:14" x14ac:dyDescent="0.25">
      <c r="A72" s="236"/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</row>
    <row r="73" spans="1:14" s="99" customFormat="1" ht="14.45" customHeight="1" x14ac:dyDescent="0.25">
      <c r="A73" s="238" t="str">
        <f>[1]DG!A10</f>
        <v xml:space="preserve">    În  lei / euro la cursul  BNR</v>
      </c>
      <c r="B73" s="238"/>
      <c r="C73" s="238"/>
      <c r="D73" s="238"/>
      <c r="E73" s="238"/>
      <c r="F73" s="238"/>
      <c r="G73" s="238"/>
      <c r="H73" s="238"/>
      <c r="I73" s="100">
        <f>curs_euro</f>
        <v>4.5743999999999998</v>
      </c>
      <c r="J73" s="101" t="s">
        <v>100</v>
      </c>
      <c r="K73" s="102" t="str">
        <f>[1]DG!E10</f>
        <v>curs inforeuro al lunii iulie 2017</v>
      </c>
      <c r="N73" s="98"/>
    </row>
    <row r="74" spans="1:14" s="99" customFormat="1" ht="16.5" thickBot="1" x14ac:dyDescent="0.3">
      <c r="G74" s="103"/>
      <c r="H74" s="103" t="s">
        <v>101</v>
      </c>
      <c r="I74" s="104">
        <f>cota_TVA</f>
        <v>0.19</v>
      </c>
      <c r="J74" s="101"/>
      <c r="K74" s="105"/>
      <c r="N74" s="98"/>
    </row>
    <row r="75" spans="1:14" ht="27" customHeight="1" x14ac:dyDescent="0.25">
      <c r="A75" s="232" t="s">
        <v>0</v>
      </c>
      <c r="B75" s="234" t="s">
        <v>173</v>
      </c>
      <c r="C75" s="234"/>
      <c r="D75" s="234"/>
      <c r="E75" s="234"/>
      <c r="F75" s="234"/>
      <c r="G75" s="234"/>
      <c r="H75" s="234"/>
      <c r="I75" s="234"/>
      <c r="J75" s="234"/>
      <c r="K75" s="106" t="s">
        <v>174</v>
      </c>
      <c r="L75" s="107" t="s">
        <v>3</v>
      </c>
      <c r="M75" s="106" t="s">
        <v>175</v>
      </c>
    </row>
    <row r="76" spans="1:14" ht="13.5" customHeight="1" x14ac:dyDescent="0.25">
      <c r="A76" s="233"/>
      <c r="B76" s="235"/>
      <c r="C76" s="235"/>
      <c r="D76" s="235"/>
      <c r="E76" s="235"/>
      <c r="F76" s="235"/>
      <c r="G76" s="235"/>
      <c r="H76" s="235"/>
      <c r="I76" s="235"/>
      <c r="J76" s="235"/>
      <c r="K76" s="108" t="s">
        <v>106</v>
      </c>
      <c r="L76" s="108" t="s">
        <v>106</v>
      </c>
      <c r="M76" s="108" t="s">
        <v>106</v>
      </c>
    </row>
    <row r="77" spans="1:14" ht="13.35" customHeight="1" x14ac:dyDescent="0.25">
      <c r="A77" s="109">
        <v>1</v>
      </c>
      <c r="B77" s="235">
        <v>2</v>
      </c>
      <c r="C77" s="235"/>
      <c r="D77" s="235"/>
      <c r="E77" s="235"/>
      <c r="F77" s="235"/>
      <c r="G77" s="235"/>
      <c r="H77" s="235"/>
      <c r="I77" s="235"/>
      <c r="J77" s="235"/>
      <c r="K77" s="110">
        <v>3</v>
      </c>
      <c r="L77" s="110">
        <v>5</v>
      </c>
      <c r="M77" s="110">
        <v>6</v>
      </c>
    </row>
    <row r="78" spans="1:14" ht="13.35" customHeight="1" x14ac:dyDescent="0.25">
      <c r="A78" s="111" t="s">
        <v>176</v>
      </c>
      <c r="B78" s="240" t="s">
        <v>177</v>
      </c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</row>
    <row r="79" spans="1:14" ht="13.35" customHeight="1" x14ac:dyDescent="0.25">
      <c r="A79" s="112" t="s">
        <v>60</v>
      </c>
      <c r="B79" s="241" t="s">
        <v>178</v>
      </c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</row>
    <row r="80" spans="1:14" ht="15" customHeight="1" x14ac:dyDescent="0.25">
      <c r="A80" s="113" t="s">
        <v>179</v>
      </c>
      <c r="B80" s="239" t="s">
        <v>180</v>
      </c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114"/>
    </row>
    <row r="81" spans="1:15" ht="27" customHeight="1" x14ac:dyDescent="0.25">
      <c r="A81" s="115" t="s">
        <v>181</v>
      </c>
      <c r="B81" s="242" t="s">
        <v>182</v>
      </c>
      <c r="C81" s="242"/>
      <c r="D81" s="242"/>
      <c r="E81" s="242"/>
      <c r="F81" s="242"/>
      <c r="G81" s="242"/>
      <c r="H81" s="242"/>
      <c r="I81" s="242"/>
      <c r="J81" s="242"/>
      <c r="K81" s="116">
        <v>0</v>
      </c>
      <c r="L81" s="117">
        <f>K81*I74</f>
        <v>0</v>
      </c>
      <c r="M81" s="116">
        <f>K81+L81</f>
        <v>0</v>
      </c>
      <c r="N81" s="118"/>
      <c r="O81" s="119"/>
    </row>
    <row r="82" spans="1:15" ht="15.75" customHeight="1" x14ac:dyDescent="0.25">
      <c r="A82" s="243" t="str">
        <f>CONCATENATE("TOTAL ",A80," ",B80)</f>
        <v>TOTAL 4.1.1. TERASAMENTE, SISTEMATIZARE PE VERTICALA SI AMENAJARI EXTERIOARE</v>
      </c>
      <c r="B82" s="244"/>
      <c r="C82" s="244"/>
      <c r="D82" s="244"/>
      <c r="E82" s="244"/>
      <c r="F82" s="244"/>
      <c r="G82" s="244"/>
      <c r="H82" s="244"/>
      <c r="I82" s="244"/>
      <c r="J82" s="244"/>
      <c r="K82" s="120">
        <f>SUM(K81:K81)</f>
        <v>0</v>
      </c>
      <c r="L82" s="120">
        <f>SUM(L81:L81)</f>
        <v>0</v>
      </c>
      <c r="M82" s="120">
        <f>SUM(M81:M81)</f>
        <v>0</v>
      </c>
      <c r="N82" s="121"/>
      <c r="O82" s="119"/>
    </row>
    <row r="83" spans="1:15" x14ac:dyDescent="0.25">
      <c r="A83" s="245"/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121"/>
      <c r="O83" s="119"/>
    </row>
    <row r="84" spans="1:15" ht="14.25" customHeight="1" x14ac:dyDescent="0.25">
      <c r="A84" s="122" t="s">
        <v>183</v>
      </c>
      <c r="B84" s="239" t="s">
        <v>184</v>
      </c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91"/>
      <c r="O84" s="119"/>
    </row>
    <row r="85" spans="1:15" ht="13.35" customHeight="1" x14ac:dyDescent="0.25">
      <c r="A85" s="115" t="s">
        <v>185</v>
      </c>
      <c r="B85" s="242" t="s">
        <v>186</v>
      </c>
      <c r="C85" s="242"/>
      <c r="D85" s="242"/>
      <c r="E85" s="242"/>
      <c r="F85" s="242"/>
      <c r="G85" s="242"/>
      <c r="H85" s="242"/>
      <c r="I85" s="242"/>
      <c r="J85" s="242"/>
      <c r="K85" s="116">
        <v>0</v>
      </c>
      <c r="L85" s="117">
        <f>K85*I74</f>
        <v>0</v>
      </c>
      <c r="M85" s="116">
        <f>K85+L85</f>
        <v>0</v>
      </c>
      <c r="N85" s="91"/>
    </row>
    <row r="86" spans="1:15" x14ac:dyDescent="0.25">
      <c r="A86" s="243" t="str">
        <f>CONCATENATE("TOTAL ",A84," ",B84)</f>
        <v>TOTAL 4.1.2. REZISTENTA</v>
      </c>
      <c r="B86" s="244"/>
      <c r="C86" s="244"/>
      <c r="D86" s="244"/>
      <c r="E86" s="244"/>
      <c r="F86" s="244"/>
      <c r="G86" s="244"/>
      <c r="H86" s="244"/>
      <c r="I86" s="244"/>
      <c r="J86" s="244"/>
      <c r="K86" s="120">
        <f>SUM(K85:K85)</f>
        <v>0</v>
      </c>
      <c r="L86" s="120">
        <f>SUM(L85:L85)</f>
        <v>0</v>
      </c>
      <c r="M86" s="120">
        <f>SUM(M85:M85)</f>
        <v>0</v>
      </c>
      <c r="N86" s="91"/>
    </row>
    <row r="87" spans="1:15" x14ac:dyDescent="0.25">
      <c r="A87" s="245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91"/>
    </row>
    <row r="88" spans="1:15" x14ac:dyDescent="0.25">
      <c r="A88" s="122" t="s">
        <v>187</v>
      </c>
      <c r="B88" s="239" t="s">
        <v>188</v>
      </c>
      <c r="C88" s="239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91"/>
    </row>
    <row r="89" spans="1:15" ht="13.35" customHeight="1" x14ac:dyDescent="0.25">
      <c r="A89" s="115" t="s">
        <v>189</v>
      </c>
      <c r="B89" s="242" t="s">
        <v>190</v>
      </c>
      <c r="C89" s="242"/>
      <c r="D89" s="242"/>
      <c r="E89" s="242"/>
      <c r="F89" s="242"/>
      <c r="G89" s="242"/>
      <c r="H89" s="242"/>
      <c r="I89" s="242"/>
      <c r="J89" s="242"/>
      <c r="K89" s="116">
        <v>0</v>
      </c>
      <c r="L89" s="117">
        <f>K89*I74</f>
        <v>0</v>
      </c>
      <c r="M89" s="116">
        <f>K89+L89</f>
        <v>0</v>
      </c>
      <c r="N89" s="91"/>
    </row>
    <row r="90" spans="1:15" s="87" customFormat="1" x14ac:dyDescent="0.25">
      <c r="A90" s="243" t="str">
        <f>CONCATENATE("TOTAL ",A88," ",B88)</f>
        <v>TOTAL 4.1.3. ARHITECTURA</v>
      </c>
      <c r="B90" s="244"/>
      <c r="C90" s="244"/>
      <c r="D90" s="244"/>
      <c r="E90" s="244"/>
      <c r="F90" s="244"/>
      <c r="G90" s="244"/>
      <c r="H90" s="244"/>
      <c r="I90" s="244"/>
      <c r="J90" s="244"/>
      <c r="K90" s="120">
        <f>SUM(K89:K89)</f>
        <v>0</v>
      </c>
      <c r="L90" s="120">
        <f>SUM(L89:L89)</f>
        <v>0</v>
      </c>
      <c r="M90" s="120">
        <f>SUM(M89:M89)</f>
        <v>0</v>
      </c>
      <c r="N90" s="91"/>
    </row>
    <row r="91" spans="1:15" s="87" customFormat="1" x14ac:dyDescent="0.25">
      <c r="A91" s="249"/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91"/>
    </row>
    <row r="92" spans="1:15" s="87" customFormat="1" x14ac:dyDescent="0.25">
      <c r="A92" s="113" t="s">
        <v>191</v>
      </c>
      <c r="B92" s="239" t="s">
        <v>192</v>
      </c>
      <c r="C92" s="239"/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91"/>
    </row>
    <row r="93" spans="1:15" s="87" customFormat="1" ht="23.25" customHeight="1" x14ac:dyDescent="0.25">
      <c r="A93" s="115" t="s">
        <v>193</v>
      </c>
      <c r="B93" s="242" t="s">
        <v>194</v>
      </c>
      <c r="C93" s="242"/>
      <c r="D93" s="242"/>
      <c r="E93" s="242"/>
      <c r="F93" s="242"/>
      <c r="G93" s="242"/>
      <c r="H93" s="242"/>
      <c r="I93" s="242"/>
      <c r="J93" s="242"/>
      <c r="K93" s="116">
        <v>0</v>
      </c>
      <c r="L93" s="117">
        <f>K93*I74</f>
        <v>0</v>
      </c>
      <c r="M93" s="116">
        <f>K93+L93</f>
        <v>0</v>
      </c>
      <c r="N93" s="91"/>
    </row>
    <row r="94" spans="1:15" ht="13.35" customHeight="1" x14ac:dyDescent="0.25">
      <c r="A94" s="243" t="str">
        <f>CONCATENATE("TOTAL ",A92," ",B92)</f>
        <v>TOTAL 4.1.4 INSTALATII</v>
      </c>
      <c r="B94" s="244"/>
      <c r="C94" s="244"/>
      <c r="D94" s="244"/>
      <c r="E94" s="244"/>
      <c r="F94" s="244"/>
      <c r="G94" s="244"/>
      <c r="H94" s="244"/>
      <c r="I94" s="244"/>
      <c r="J94" s="244"/>
      <c r="K94" s="120">
        <f>SUM(K93:K93)</f>
        <v>0</v>
      </c>
      <c r="L94" s="120">
        <f>SUM(L93:L93)</f>
        <v>0</v>
      </c>
      <c r="M94" s="120">
        <f>SUM(M93:M93)</f>
        <v>0</v>
      </c>
      <c r="N94" s="91"/>
    </row>
    <row r="95" spans="1:15" s="87" customFormat="1" x14ac:dyDescent="0.25">
      <c r="A95" s="249"/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91"/>
    </row>
    <row r="96" spans="1:15" x14ac:dyDescent="0.25">
      <c r="A96" s="122" t="s">
        <v>195</v>
      </c>
      <c r="B96" s="251" t="s">
        <v>196</v>
      </c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91"/>
    </row>
    <row r="97" spans="1:15" ht="13.35" customHeight="1" x14ac:dyDescent="0.25">
      <c r="A97" s="115" t="s">
        <v>197</v>
      </c>
      <c r="B97" s="253" t="s">
        <v>198</v>
      </c>
      <c r="C97" s="254"/>
      <c r="D97" s="254"/>
      <c r="E97" s="254"/>
      <c r="F97" s="254"/>
      <c r="G97" s="254"/>
      <c r="H97" s="254"/>
      <c r="I97" s="254"/>
      <c r="J97" s="255"/>
      <c r="K97" s="116">
        <v>0</v>
      </c>
      <c r="L97" s="117">
        <f>K97*I74</f>
        <v>0</v>
      </c>
      <c r="M97" s="116">
        <f>K97+L97</f>
        <v>0</v>
      </c>
      <c r="N97" s="91"/>
    </row>
    <row r="98" spans="1:15" s="87" customFormat="1" x14ac:dyDescent="0.25">
      <c r="A98" s="256" t="str">
        <f>CONCATENATE("TOTAL ",A96," ",B96)</f>
        <v>TOTAL 4.1.5 DRUMURI</v>
      </c>
      <c r="B98" s="257"/>
      <c r="C98" s="257"/>
      <c r="D98" s="257"/>
      <c r="E98" s="257"/>
      <c r="F98" s="257"/>
      <c r="G98" s="257"/>
      <c r="H98" s="257"/>
      <c r="I98" s="257"/>
      <c r="J98" s="258"/>
      <c r="K98" s="120">
        <f>SUM(K97:K97)</f>
        <v>0</v>
      </c>
      <c r="L98" s="120">
        <f>SUM(L97:L97)</f>
        <v>0</v>
      </c>
      <c r="M98" s="120">
        <f>SUM(M97:M97)</f>
        <v>0</v>
      </c>
      <c r="N98" s="91"/>
    </row>
    <row r="99" spans="1:15" s="87" customFormat="1" x14ac:dyDescent="0.25">
      <c r="A99" s="249"/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91"/>
    </row>
    <row r="100" spans="1:15" s="85" customFormat="1" x14ac:dyDescent="0.25">
      <c r="A100" s="247" t="str">
        <f>CONCATENATE("TOTAL I subcap.  ",A79," ",B79)</f>
        <v>TOTAL I subcap.  4.1 CONSTRUCTII SI INSTALATII</v>
      </c>
      <c r="B100" s="248"/>
      <c r="C100" s="248"/>
      <c r="D100" s="248"/>
      <c r="E100" s="248"/>
      <c r="F100" s="248"/>
      <c r="G100" s="248"/>
      <c r="H100" s="248"/>
      <c r="I100" s="248"/>
      <c r="J100" s="248"/>
      <c r="K100" s="123">
        <f>SUM(K94,K90,K86,K82,K98)</f>
        <v>0</v>
      </c>
      <c r="L100" s="123">
        <f>SUM(L94,L90,L86,L82,L98)</f>
        <v>0</v>
      </c>
      <c r="M100" s="123">
        <f>SUM(M94,M90,M86,M82,M98)</f>
        <v>0</v>
      </c>
      <c r="O100" s="86"/>
    </row>
    <row r="101" spans="1:15" s="85" customFormat="1" x14ac:dyDescent="0.25">
      <c r="A101" s="245"/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O101" s="86"/>
    </row>
    <row r="102" spans="1:15" s="85" customFormat="1" x14ac:dyDescent="0.25">
      <c r="A102" s="124" t="s">
        <v>61</v>
      </c>
      <c r="B102" s="261" t="s">
        <v>199</v>
      </c>
      <c r="C102" s="261"/>
      <c r="D102" s="261"/>
      <c r="E102" s="261"/>
      <c r="F102" s="261"/>
      <c r="G102" s="261"/>
      <c r="H102" s="261"/>
      <c r="I102" s="261"/>
      <c r="J102" s="261"/>
      <c r="K102" s="261"/>
      <c r="L102" s="261"/>
      <c r="M102" s="261"/>
      <c r="O102" s="86"/>
    </row>
    <row r="103" spans="1:15" s="85" customFormat="1" ht="26.25" customHeight="1" x14ac:dyDescent="0.25">
      <c r="A103" s="115" t="s">
        <v>200</v>
      </c>
      <c r="B103" s="262" t="s">
        <v>201</v>
      </c>
      <c r="C103" s="262"/>
      <c r="D103" s="262"/>
      <c r="E103" s="262"/>
      <c r="F103" s="262"/>
      <c r="G103" s="262"/>
      <c r="H103" s="262"/>
      <c r="I103" s="262"/>
      <c r="J103" s="262"/>
      <c r="K103" s="116">
        <v>0</v>
      </c>
      <c r="L103" s="117">
        <f>K103*I74</f>
        <v>0</v>
      </c>
      <c r="M103" s="116">
        <f>K103+L103</f>
        <v>0</v>
      </c>
      <c r="O103" s="86"/>
    </row>
    <row r="104" spans="1:15" s="85" customFormat="1" x14ac:dyDescent="0.25">
      <c r="A104" s="247" t="str">
        <f>CONCATENATE("TOTAL II subcap. ",A102," ",B102)</f>
        <v>TOTAL II subcap. 4.2 MONTAJ UTILAJE, ECHIPAMENTE TEHNOLOGICE SI FUNCTIONALE</v>
      </c>
      <c r="B104" s="248"/>
      <c r="C104" s="248"/>
      <c r="D104" s="248"/>
      <c r="E104" s="248"/>
      <c r="F104" s="248"/>
      <c r="G104" s="248"/>
      <c r="H104" s="248"/>
      <c r="I104" s="248"/>
      <c r="J104" s="248"/>
      <c r="K104" s="123">
        <f>SUM(K103:K103)</f>
        <v>0</v>
      </c>
      <c r="L104" s="123">
        <f>SUM(L103:L103)</f>
        <v>0</v>
      </c>
      <c r="M104" s="123">
        <f>SUM(M103:M103)</f>
        <v>0</v>
      </c>
      <c r="O104" s="86"/>
    </row>
    <row r="105" spans="1:15" s="85" customFormat="1" x14ac:dyDescent="0.25">
      <c r="A105" s="245"/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O105" s="86"/>
    </row>
    <row r="106" spans="1:15" s="85" customFormat="1" x14ac:dyDescent="0.25">
      <c r="A106" s="124" t="s">
        <v>62</v>
      </c>
      <c r="B106" s="261" t="s">
        <v>202</v>
      </c>
      <c r="C106" s="261"/>
      <c r="D106" s="261"/>
      <c r="E106" s="261"/>
      <c r="F106" s="261"/>
      <c r="G106" s="261"/>
      <c r="H106" s="261"/>
      <c r="I106" s="261"/>
      <c r="J106" s="261"/>
      <c r="K106" s="261"/>
      <c r="L106" s="261"/>
      <c r="M106" s="261"/>
      <c r="O106" s="86"/>
    </row>
    <row r="107" spans="1:15" s="85" customFormat="1" ht="24" customHeight="1" x14ac:dyDescent="0.25">
      <c r="A107" s="115" t="s">
        <v>203</v>
      </c>
      <c r="B107" s="262" t="s">
        <v>204</v>
      </c>
      <c r="C107" s="262"/>
      <c r="D107" s="262"/>
      <c r="E107" s="262"/>
      <c r="F107" s="262"/>
      <c r="G107" s="262"/>
      <c r="H107" s="262"/>
      <c r="I107" s="262"/>
      <c r="J107" s="262"/>
      <c r="K107" s="116">
        <v>0</v>
      </c>
      <c r="L107" s="117">
        <f>K107*I74</f>
        <v>0</v>
      </c>
      <c r="M107" s="116">
        <f>K107+L107</f>
        <v>0</v>
      </c>
      <c r="O107" s="86"/>
    </row>
    <row r="108" spans="1:15" s="85" customFormat="1" x14ac:dyDescent="0.25">
      <c r="A108" s="243" t="str">
        <f>CONCATENATE("TOTAL ",A106," ",B106)</f>
        <v>TOTAL 4.3 UTILAJE, ECHIPAMENTE TEHNOLOGICE SI FUNCTIONALE CARE NECESITA MONTAJ</v>
      </c>
      <c r="B108" s="244"/>
      <c r="C108" s="244"/>
      <c r="D108" s="244"/>
      <c r="E108" s="244"/>
      <c r="F108" s="244"/>
      <c r="G108" s="244"/>
      <c r="H108" s="244"/>
      <c r="I108" s="244"/>
      <c r="J108" s="244"/>
      <c r="K108" s="120">
        <f>SUM(K107:K107)</f>
        <v>0</v>
      </c>
      <c r="L108" s="120">
        <f>SUM(L107:L107)</f>
        <v>0</v>
      </c>
      <c r="M108" s="120">
        <f>SUM(M107:M107)</f>
        <v>0</v>
      </c>
      <c r="O108" s="86"/>
    </row>
    <row r="109" spans="1:15" s="85" customFormat="1" x14ac:dyDescent="0.25">
      <c r="A109" s="245"/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O109" s="86"/>
    </row>
    <row r="110" spans="1:15" s="85" customFormat="1" x14ac:dyDescent="0.25">
      <c r="A110" s="124" t="s">
        <v>63</v>
      </c>
      <c r="B110" s="240" t="s">
        <v>205</v>
      </c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O110" s="86"/>
    </row>
    <row r="111" spans="1:15" s="85" customFormat="1" ht="26.25" customHeight="1" x14ac:dyDescent="0.25">
      <c r="A111" s="115" t="s">
        <v>206</v>
      </c>
      <c r="B111" s="242" t="s">
        <v>207</v>
      </c>
      <c r="C111" s="242"/>
      <c r="D111" s="242"/>
      <c r="E111" s="242"/>
      <c r="F111" s="242"/>
      <c r="G111" s="242"/>
      <c r="H111" s="242"/>
      <c r="I111" s="242"/>
      <c r="J111" s="242"/>
      <c r="K111" s="116">
        <v>86913600</v>
      </c>
      <c r="L111" s="117">
        <f>K111*I74</f>
        <v>16513584</v>
      </c>
      <c r="M111" s="116">
        <f>K111+L111</f>
        <v>103427184</v>
      </c>
      <c r="O111" s="86"/>
    </row>
    <row r="112" spans="1:15" s="85" customFormat="1" ht="27.75" customHeight="1" x14ac:dyDescent="0.25">
      <c r="A112" s="259" t="str">
        <f>CONCATENATE("TOTAL ",A110," ",B110)</f>
        <v>TOTAL 4.4 UTILAJE, ECHIPAMENTE TEHNOLOGICE SI FUNCTIONALE CARE NU NECESITA MONTAJ SI ECHIPAMENTE DE TRANSPORT</v>
      </c>
      <c r="B112" s="260"/>
      <c r="C112" s="260"/>
      <c r="D112" s="260"/>
      <c r="E112" s="260"/>
      <c r="F112" s="260"/>
      <c r="G112" s="260"/>
      <c r="H112" s="260"/>
      <c r="I112" s="260"/>
      <c r="J112" s="260"/>
      <c r="K112" s="120">
        <f>SUM(K111:K111)</f>
        <v>86913600</v>
      </c>
      <c r="L112" s="120">
        <f>SUM(L111:L111)</f>
        <v>16513584</v>
      </c>
      <c r="M112" s="120">
        <f>SUM(M111:M111)</f>
        <v>103427184</v>
      </c>
      <c r="O112" s="86"/>
    </row>
    <row r="113" spans="1:15" s="85" customFormat="1" x14ac:dyDescent="0.25">
      <c r="A113" s="245"/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O113" s="86"/>
    </row>
    <row r="114" spans="1:15" s="85" customFormat="1" x14ac:dyDescent="0.25">
      <c r="A114" s="124" t="s">
        <v>64</v>
      </c>
      <c r="B114" s="240" t="s">
        <v>208</v>
      </c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O114" s="86"/>
    </row>
    <row r="115" spans="1:15" s="85" customFormat="1" ht="13.35" customHeight="1" x14ac:dyDescent="0.25">
      <c r="A115" s="115" t="s">
        <v>209</v>
      </c>
      <c r="B115" s="263" t="s">
        <v>210</v>
      </c>
      <c r="C115" s="263"/>
      <c r="D115" s="263"/>
      <c r="E115" s="263"/>
      <c r="F115" s="263"/>
      <c r="G115" s="263"/>
      <c r="H115" s="263"/>
      <c r="I115" s="263"/>
      <c r="J115" s="263"/>
      <c r="K115" s="116">
        <v>0</v>
      </c>
      <c r="L115" s="117">
        <f>K115*I108</f>
        <v>0</v>
      </c>
      <c r="M115" s="116">
        <f>K115+L115</f>
        <v>0</v>
      </c>
      <c r="O115" s="86"/>
    </row>
    <row r="116" spans="1:15" s="85" customFormat="1" x14ac:dyDescent="0.25">
      <c r="A116" s="243" t="str">
        <f>CONCATENATE("TOTAL ",A114," ",B114)</f>
        <v>TOTAL 4.5 DOTARI</v>
      </c>
      <c r="B116" s="244"/>
      <c r="C116" s="244"/>
      <c r="D116" s="244"/>
      <c r="E116" s="244"/>
      <c r="F116" s="244"/>
      <c r="G116" s="244"/>
      <c r="H116" s="244"/>
      <c r="I116" s="244"/>
      <c r="J116" s="244"/>
      <c r="K116" s="120">
        <f>SUM(K115:K115)</f>
        <v>0</v>
      </c>
      <c r="L116" s="120">
        <f>SUM(L115:L115)</f>
        <v>0</v>
      </c>
      <c r="M116" s="120">
        <f>SUM(M115:M115)</f>
        <v>0</v>
      </c>
      <c r="O116" s="86"/>
    </row>
    <row r="117" spans="1:15" s="85" customFormat="1" x14ac:dyDescent="0.25">
      <c r="A117" s="245"/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O117" s="86"/>
    </row>
    <row r="118" spans="1:15" s="85" customFormat="1" x14ac:dyDescent="0.25">
      <c r="A118" s="124" t="s">
        <v>65</v>
      </c>
      <c r="B118" s="240" t="s">
        <v>211</v>
      </c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O118" s="86"/>
    </row>
    <row r="119" spans="1:15" s="85" customFormat="1" x14ac:dyDescent="0.25">
      <c r="A119" s="115" t="s">
        <v>212</v>
      </c>
      <c r="B119" s="263" t="s">
        <v>71</v>
      </c>
      <c r="C119" s="263"/>
      <c r="D119" s="263"/>
      <c r="E119" s="263"/>
      <c r="F119" s="263"/>
      <c r="G119" s="263"/>
      <c r="H119" s="263"/>
      <c r="I119" s="263"/>
      <c r="J119" s="263"/>
      <c r="K119" s="116">
        <v>0</v>
      </c>
      <c r="L119" s="117">
        <f>K119*I112</f>
        <v>0</v>
      </c>
      <c r="M119" s="116">
        <f>K119+L119</f>
        <v>0</v>
      </c>
      <c r="O119" s="86"/>
    </row>
    <row r="120" spans="1:15" s="85" customFormat="1" x14ac:dyDescent="0.25">
      <c r="A120" s="243" t="str">
        <f>CONCATENATE("TOTAL ",A118," ",B118)</f>
        <v>TOTAL 4.6 ACTIVE NECORPORALE</v>
      </c>
      <c r="B120" s="244"/>
      <c r="C120" s="244"/>
      <c r="D120" s="244"/>
      <c r="E120" s="244"/>
      <c r="F120" s="244"/>
      <c r="G120" s="244"/>
      <c r="H120" s="244"/>
      <c r="I120" s="244"/>
      <c r="J120" s="244"/>
      <c r="K120" s="120">
        <f>SUM(K119:K119)</f>
        <v>0</v>
      </c>
      <c r="L120" s="120">
        <f>SUM(L119:L119)</f>
        <v>0</v>
      </c>
      <c r="M120" s="120">
        <f>SUM(M119:M119)</f>
        <v>0</v>
      </c>
      <c r="O120" s="86"/>
    </row>
    <row r="121" spans="1:15" s="85" customFormat="1" x14ac:dyDescent="0.25">
      <c r="A121" s="247" t="s">
        <v>213</v>
      </c>
      <c r="B121" s="248"/>
      <c r="C121" s="248"/>
      <c r="D121" s="248"/>
      <c r="E121" s="248"/>
      <c r="F121" s="248"/>
      <c r="G121" s="248"/>
      <c r="H121" s="248"/>
      <c r="I121" s="248"/>
      <c r="J121" s="248"/>
      <c r="K121" s="123">
        <f>SUM(K120,K116,K112,K108)</f>
        <v>86913600</v>
      </c>
      <c r="L121" s="123">
        <f>SUM(L120,L116,L112,L108)</f>
        <v>16513584</v>
      </c>
      <c r="M121" s="123">
        <f>SUM(M120,M116,M112,M108)</f>
        <v>103427184</v>
      </c>
      <c r="O121" s="86"/>
    </row>
    <row r="122" spans="1:15" s="85" customFormat="1" ht="16.5" thickBot="1" x14ac:dyDescent="0.3">
      <c r="A122" s="264" t="s">
        <v>214</v>
      </c>
      <c r="B122" s="265"/>
      <c r="C122" s="265"/>
      <c r="D122" s="265"/>
      <c r="E122" s="265"/>
      <c r="F122" s="265"/>
      <c r="G122" s="265"/>
      <c r="H122" s="265"/>
      <c r="I122" s="265"/>
      <c r="J122" s="265"/>
      <c r="K122" s="125">
        <f>K121+K104+K100</f>
        <v>86913600</v>
      </c>
      <c r="L122" s="125">
        <f>L121+L104+L100</f>
        <v>16513584</v>
      </c>
      <c r="M122" s="125">
        <f>M121+M104+M100</f>
        <v>103427184</v>
      </c>
      <c r="O122" s="86"/>
    </row>
  </sheetData>
  <mergeCells count="53">
    <mergeCell ref="B119:J119"/>
    <mergeCell ref="A120:J120"/>
    <mergeCell ref="A121:J121"/>
    <mergeCell ref="A122:J122"/>
    <mergeCell ref="A113:M113"/>
    <mergeCell ref="B114:M114"/>
    <mergeCell ref="B115:J115"/>
    <mergeCell ref="A116:J116"/>
    <mergeCell ref="A117:M117"/>
    <mergeCell ref="B118:M118"/>
    <mergeCell ref="A112:J112"/>
    <mergeCell ref="A101:M101"/>
    <mergeCell ref="B102:M102"/>
    <mergeCell ref="B103:J103"/>
    <mergeCell ref="A104:J104"/>
    <mergeCell ref="A105:M105"/>
    <mergeCell ref="B106:M106"/>
    <mergeCell ref="B107:J107"/>
    <mergeCell ref="A108:J108"/>
    <mergeCell ref="A109:M109"/>
    <mergeCell ref="B110:M110"/>
    <mergeCell ref="B111:J111"/>
    <mergeCell ref="A100:J100"/>
    <mergeCell ref="B89:J89"/>
    <mergeCell ref="A90:J90"/>
    <mergeCell ref="A91:M91"/>
    <mergeCell ref="B92:M92"/>
    <mergeCell ref="B93:J93"/>
    <mergeCell ref="A94:J94"/>
    <mergeCell ref="A95:M95"/>
    <mergeCell ref="B96:M96"/>
    <mergeCell ref="B97:J97"/>
    <mergeCell ref="A98:J98"/>
    <mergeCell ref="A99:M99"/>
    <mergeCell ref="B88:M88"/>
    <mergeCell ref="B77:J77"/>
    <mergeCell ref="B78:M78"/>
    <mergeCell ref="B79:M79"/>
    <mergeCell ref="B80:M80"/>
    <mergeCell ref="B81:J81"/>
    <mergeCell ref="A82:J82"/>
    <mergeCell ref="A83:M83"/>
    <mergeCell ref="B84:M84"/>
    <mergeCell ref="B85:J85"/>
    <mergeCell ref="A86:J86"/>
    <mergeCell ref="A87:M87"/>
    <mergeCell ref="A75:A76"/>
    <mergeCell ref="B75:J76"/>
    <mergeCell ref="A68:M68"/>
    <mergeCell ref="A70:M70"/>
    <mergeCell ref="A71:M71"/>
    <mergeCell ref="A72:M72"/>
    <mergeCell ref="A73:H73"/>
  </mergeCells>
  <pageMargins left="0.70866141732283505" right="0.70866141732283505" top="0.74803149606299202" bottom="0.74803149606299202" header="0.31496062992126" footer="0.31496062992126"/>
  <pageSetup paperSize="9" scale="80" fitToHeight="0" orientation="landscape" copies="2" r:id="rId1"/>
  <headerFooter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opLeftCell="A19" zoomScaleNormal="100" workbookViewId="0">
      <selection activeCell="E26" sqref="E26"/>
    </sheetView>
  </sheetViews>
  <sheetFormatPr defaultColWidth="15.85546875" defaultRowHeight="15.75" x14ac:dyDescent="0.25"/>
  <cols>
    <col min="1" max="1" width="15.85546875" style="132"/>
    <col min="2" max="2" width="46.7109375" style="161" customWidth="1"/>
    <col min="3" max="16384" width="15.85546875" style="132"/>
  </cols>
  <sheetData>
    <row r="1" spans="1:10" s="96" customFormat="1" x14ac:dyDescent="0.25">
      <c r="A1" s="93" t="str">
        <f>[1]DG!$A$1</f>
        <v>Beneficiar:</v>
      </c>
      <c r="B1" s="155" t="s">
        <v>217</v>
      </c>
      <c r="C1" s="128"/>
      <c r="D1" s="129"/>
      <c r="E1" s="129"/>
    </row>
    <row r="2" spans="1:10" ht="29.25" customHeight="1" x14ac:dyDescent="0.25">
      <c r="A2" s="93" t="str">
        <f>[1]DG!$A$2</f>
        <v>Denumire:</v>
      </c>
      <c r="B2" s="270" t="str">
        <f>'CAP4'!B66</f>
        <v xml:space="preserve">Achiziționarea de autobuze ecologice care să deservească transportul public de călători al Municipiului Tîrgu Mureș </v>
      </c>
      <c r="C2" s="270"/>
      <c r="D2" s="270"/>
      <c r="E2" s="270"/>
      <c r="F2" s="87"/>
      <c r="G2" s="87"/>
      <c r="H2" s="87"/>
      <c r="I2" s="130"/>
      <c r="J2" s="131"/>
    </row>
    <row r="3" spans="1:10" x14ac:dyDescent="0.25">
      <c r="A3" s="133"/>
      <c r="B3" s="156"/>
      <c r="C3" s="133"/>
      <c r="D3" s="133"/>
      <c r="E3" s="133"/>
    </row>
    <row r="4" spans="1:10" ht="12.75" customHeight="1" x14ac:dyDescent="0.25">
      <c r="A4" s="271" t="str">
        <f>'CAP4'!A68</f>
        <v xml:space="preserve">Achiziționarea de autobuze ecologice care să deservească transportul public de călători al Municipiului Tîrgu Mureș </v>
      </c>
      <c r="B4" s="271"/>
      <c r="C4" s="271"/>
      <c r="D4" s="271"/>
      <c r="E4" s="271"/>
    </row>
    <row r="5" spans="1:10" x14ac:dyDescent="0.25">
      <c r="A5" s="133"/>
      <c r="B5" s="157"/>
      <c r="C5" s="134"/>
      <c r="D5" s="134"/>
      <c r="E5" s="134"/>
    </row>
    <row r="6" spans="1:10" x14ac:dyDescent="0.25">
      <c r="A6" s="272" t="s">
        <v>222</v>
      </c>
      <c r="B6" s="272"/>
      <c r="C6" s="272"/>
      <c r="D6" s="272"/>
      <c r="E6" s="272"/>
    </row>
    <row r="7" spans="1:10" x14ac:dyDescent="0.25">
      <c r="A7" s="273" t="str">
        <f>MID([1]DG!A57,13,100)</f>
        <v>Alte cheltuieli</v>
      </c>
      <c r="B7" s="273"/>
      <c r="C7" s="273"/>
      <c r="D7" s="273"/>
      <c r="E7" s="273"/>
    </row>
    <row r="8" spans="1:10" x14ac:dyDescent="0.25">
      <c r="A8" s="133"/>
      <c r="B8" s="157"/>
      <c r="C8" s="134"/>
      <c r="D8" s="134"/>
      <c r="E8" s="134"/>
    </row>
    <row r="9" spans="1:10" x14ac:dyDescent="0.25">
      <c r="A9" s="274" t="str">
        <f>[1]DG!A10</f>
        <v xml:space="preserve">    În  lei / euro la cursul  BNR</v>
      </c>
      <c r="B9" s="274"/>
      <c r="C9" s="135">
        <f>curs_euro</f>
        <v>4.5743999999999998</v>
      </c>
      <c r="D9" s="102" t="str">
        <f>[1]DG!E10</f>
        <v>curs inforeuro al lunii iulie 2017</v>
      </c>
      <c r="E9" s="136"/>
    </row>
    <row r="10" spans="1:10" x14ac:dyDescent="0.25">
      <c r="A10" s="137"/>
      <c r="B10" s="158" t="s">
        <v>101</v>
      </c>
      <c r="C10" s="138">
        <f>cota_TVA</f>
        <v>0.19</v>
      </c>
      <c r="D10" s="134"/>
      <c r="E10" s="139"/>
    </row>
    <row r="11" spans="1:10" ht="16.5" thickBot="1" x14ac:dyDescent="0.3">
      <c r="A11" s="133"/>
      <c r="B11" s="156"/>
      <c r="C11" s="133"/>
      <c r="D11" s="133"/>
      <c r="E11" s="133"/>
    </row>
    <row r="12" spans="1:10" ht="27.75" customHeight="1" x14ac:dyDescent="0.25">
      <c r="A12" s="266" t="s">
        <v>102</v>
      </c>
      <c r="B12" s="268" t="s">
        <v>103</v>
      </c>
      <c r="C12" s="140" t="s">
        <v>104</v>
      </c>
      <c r="D12" s="140" t="s">
        <v>3</v>
      </c>
      <c r="E12" s="140" t="s">
        <v>105</v>
      </c>
    </row>
    <row r="13" spans="1:10" x14ac:dyDescent="0.25">
      <c r="A13" s="267"/>
      <c r="B13" s="269"/>
      <c r="C13" s="141" t="s">
        <v>106</v>
      </c>
      <c r="D13" s="141" t="s">
        <v>106</v>
      </c>
      <c r="E13" s="141" t="s">
        <v>106</v>
      </c>
    </row>
    <row r="14" spans="1:10" x14ac:dyDescent="0.25">
      <c r="A14" s="142" t="s">
        <v>76</v>
      </c>
      <c r="B14" s="275" t="s">
        <v>223</v>
      </c>
      <c r="C14" s="275"/>
      <c r="D14" s="275"/>
      <c r="E14" s="275"/>
    </row>
    <row r="15" spans="1:10" ht="31.5" x14ac:dyDescent="0.25">
      <c r="A15" s="143" t="s">
        <v>231</v>
      </c>
      <c r="B15" s="159" t="s">
        <v>224</v>
      </c>
      <c r="C15" s="144">
        <v>0</v>
      </c>
      <c r="D15" s="144">
        <f>C15*cota_TVA</f>
        <v>0</v>
      </c>
      <c r="E15" s="144">
        <f>C15+D15</f>
        <v>0</v>
      </c>
    </row>
    <row r="16" spans="1:10" ht="23.25" customHeight="1" x14ac:dyDescent="0.25">
      <c r="A16" s="143" t="s">
        <v>232</v>
      </c>
      <c r="B16" s="159" t="s">
        <v>225</v>
      </c>
      <c r="C16" s="145">
        <v>0</v>
      </c>
      <c r="D16" s="145">
        <f>C16*C10</f>
        <v>0</v>
      </c>
      <c r="E16" s="145">
        <f>C16+D16</f>
        <v>0</v>
      </c>
    </row>
    <row r="17" spans="1:5" x14ac:dyDescent="0.25">
      <c r="A17" s="146"/>
      <c r="B17" s="147" t="s">
        <v>238</v>
      </c>
      <c r="C17" s="148">
        <f>SUM(C15:C16)</f>
        <v>0</v>
      </c>
      <c r="D17" s="148">
        <f t="shared" ref="D17:E17" si="0">SUM(D15:D16)</f>
        <v>0</v>
      </c>
      <c r="E17" s="148">
        <f t="shared" si="0"/>
        <v>0</v>
      </c>
    </row>
    <row r="18" spans="1:5" x14ac:dyDescent="0.25">
      <c r="A18" s="142" t="s">
        <v>79</v>
      </c>
      <c r="B18" s="276" t="s">
        <v>80</v>
      </c>
      <c r="C18" s="276"/>
      <c r="D18" s="276"/>
      <c r="E18" s="276"/>
    </row>
    <row r="19" spans="1:5" ht="31.5" x14ac:dyDescent="0.25">
      <c r="A19" s="149" t="s">
        <v>233</v>
      </c>
      <c r="B19" s="150" t="s">
        <v>226</v>
      </c>
      <c r="C19" s="144">
        <v>0</v>
      </c>
      <c r="D19" s="144">
        <v>0</v>
      </c>
      <c r="E19" s="145">
        <f>C19+D19</f>
        <v>0</v>
      </c>
    </row>
    <row r="20" spans="1:5" ht="31.5" x14ac:dyDescent="0.25">
      <c r="A20" s="149" t="s">
        <v>234</v>
      </c>
      <c r="B20" s="150" t="s">
        <v>227</v>
      </c>
      <c r="C20" s="144">
        <v>0</v>
      </c>
      <c r="D20" s="144">
        <v>0</v>
      </c>
      <c r="E20" s="144">
        <f>C20+D20</f>
        <v>0</v>
      </c>
    </row>
    <row r="21" spans="1:5" ht="47.25" x14ac:dyDescent="0.25">
      <c r="A21" s="149" t="s">
        <v>235</v>
      </c>
      <c r="B21" s="150" t="s">
        <v>228</v>
      </c>
      <c r="C21" s="144">
        <v>0</v>
      </c>
      <c r="D21" s="144">
        <v>0</v>
      </c>
      <c r="E21" s="145">
        <f>C21+D21</f>
        <v>0</v>
      </c>
    </row>
    <row r="22" spans="1:5" ht="31.5" x14ac:dyDescent="0.25">
      <c r="A22" s="149" t="s">
        <v>236</v>
      </c>
      <c r="B22" s="150" t="s">
        <v>229</v>
      </c>
      <c r="C22" s="144">
        <v>0</v>
      </c>
      <c r="D22" s="144">
        <v>0</v>
      </c>
      <c r="E22" s="144">
        <f>C22+D22</f>
        <v>0</v>
      </c>
    </row>
    <row r="23" spans="1:5" ht="31.5" x14ac:dyDescent="0.25">
      <c r="A23" s="149" t="s">
        <v>237</v>
      </c>
      <c r="B23" s="150" t="s">
        <v>230</v>
      </c>
      <c r="C23" s="144">
        <v>0</v>
      </c>
      <c r="D23" s="144">
        <v>0</v>
      </c>
      <c r="E23" s="145">
        <f>C23+D23</f>
        <v>0</v>
      </c>
    </row>
    <row r="24" spans="1:5" x14ac:dyDescent="0.25">
      <c r="A24" s="146"/>
      <c r="B24" s="147" t="s">
        <v>239</v>
      </c>
      <c r="C24" s="148">
        <f>SUM(C19:C23)</f>
        <v>0</v>
      </c>
      <c r="D24" s="148">
        <f t="shared" ref="D24:E24" si="1">SUM(D19:D23)</f>
        <v>0</v>
      </c>
      <c r="E24" s="148">
        <f t="shared" si="1"/>
        <v>0</v>
      </c>
    </row>
    <row r="25" spans="1:5" x14ac:dyDescent="0.25">
      <c r="A25" s="142" t="s">
        <v>87</v>
      </c>
      <c r="B25" s="275" t="s">
        <v>86</v>
      </c>
      <c r="C25" s="275"/>
      <c r="D25" s="275"/>
      <c r="E25" s="275"/>
    </row>
    <row r="26" spans="1:5" x14ac:dyDescent="0.25">
      <c r="A26" s="143" t="s">
        <v>240</v>
      </c>
      <c r="B26" s="159" t="s">
        <v>86</v>
      </c>
      <c r="C26" s="144">
        <v>0</v>
      </c>
      <c r="D26" s="144">
        <f>C26*cota_TVA</f>
        <v>0</v>
      </c>
      <c r="E26" s="144">
        <f>C26+D26</f>
        <v>0</v>
      </c>
    </row>
    <row r="27" spans="1:5" x14ac:dyDescent="0.25">
      <c r="A27" s="146"/>
      <c r="B27" s="147" t="s">
        <v>241</v>
      </c>
      <c r="C27" s="148">
        <f>C26</f>
        <v>0</v>
      </c>
      <c r="D27" s="148">
        <f t="shared" ref="D27:E27" si="2">D26</f>
        <v>0</v>
      </c>
      <c r="E27" s="148">
        <f t="shared" si="2"/>
        <v>0</v>
      </c>
    </row>
    <row r="28" spans="1:5" x14ac:dyDescent="0.25">
      <c r="A28" s="142" t="s">
        <v>89</v>
      </c>
      <c r="B28" s="275" t="s">
        <v>88</v>
      </c>
      <c r="C28" s="275"/>
      <c r="D28" s="275"/>
      <c r="E28" s="275"/>
    </row>
    <row r="29" spans="1:5" x14ac:dyDescent="0.25">
      <c r="A29" s="143" t="s">
        <v>242</v>
      </c>
      <c r="B29" s="159" t="s">
        <v>88</v>
      </c>
      <c r="C29" s="144">
        <v>12605</v>
      </c>
      <c r="D29" s="144">
        <f>C29*cota_TVA</f>
        <v>2394.9499999999998</v>
      </c>
      <c r="E29" s="144">
        <f>C29+D29</f>
        <v>14999.95</v>
      </c>
    </row>
    <row r="30" spans="1:5" ht="31.5" x14ac:dyDescent="0.25">
      <c r="A30" s="143" t="s">
        <v>243</v>
      </c>
      <c r="B30" s="159" t="s">
        <v>244</v>
      </c>
      <c r="C30" s="144">
        <v>84033.61</v>
      </c>
      <c r="D30" s="144">
        <f>C30*C10</f>
        <v>15966.385900000001</v>
      </c>
      <c r="E30" s="144">
        <f>C30+D30</f>
        <v>99999.995900000009</v>
      </c>
    </row>
    <row r="31" spans="1:5" x14ac:dyDescent="0.25">
      <c r="A31" s="146"/>
      <c r="B31" s="147" t="s">
        <v>245</v>
      </c>
      <c r="C31" s="148">
        <f>C29+C30</f>
        <v>96638.61</v>
      </c>
      <c r="D31" s="148">
        <f>D29+D30</f>
        <v>18361.335900000002</v>
      </c>
      <c r="E31" s="148">
        <f>E29+E30</f>
        <v>114999.94590000001</v>
      </c>
    </row>
    <row r="32" spans="1:5" s="152" customFormat="1" ht="16.5" thickBot="1" x14ac:dyDescent="0.3">
      <c r="A32" s="277" t="s">
        <v>168</v>
      </c>
      <c r="B32" s="278"/>
      <c r="C32" s="151">
        <f>SUM(C17,C24,C27,C31)</f>
        <v>96638.61</v>
      </c>
      <c r="D32" s="151">
        <f>SUM(D17,D24,D27,D31)</f>
        <v>18361.335900000002</v>
      </c>
      <c r="E32" s="151">
        <f>SUM(E17,E24,E27,E31)</f>
        <v>114999.94590000001</v>
      </c>
    </row>
    <row r="33" spans="1:5" x14ac:dyDescent="0.25">
      <c r="A33" s="153"/>
      <c r="B33" s="160"/>
      <c r="C33" s="153"/>
      <c r="D33" s="153"/>
      <c r="E33" s="153"/>
    </row>
    <row r="34" spans="1:5" x14ac:dyDescent="0.25">
      <c r="A34" s="153"/>
      <c r="B34" s="160"/>
      <c r="C34" s="153"/>
      <c r="D34" s="153"/>
      <c r="E34" s="153"/>
    </row>
    <row r="35" spans="1:5" x14ac:dyDescent="0.25">
      <c r="A35" s="153"/>
      <c r="B35" s="154"/>
      <c r="C35" s="153"/>
      <c r="D35" s="153"/>
      <c r="E35" s="153"/>
    </row>
  </sheetData>
  <mergeCells count="12">
    <mergeCell ref="B14:E14"/>
    <mergeCell ref="B18:E18"/>
    <mergeCell ref="B25:E25"/>
    <mergeCell ref="B28:E28"/>
    <mergeCell ref="A32:B32"/>
    <mergeCell ref="A12:A13"/>
    <mergeCell ref="B12:B13"/>
    <mergeCell ref="B2:E2"/>
    <mergeCell ref="A4:E4"/>
    <mergeCell ref="A6:E6"/>
    <mergeCell ref="A7:E7"/>
    <mergeCell ref="A9:B9"/>
  </mergeCells>
  <pageMargins left="0.70866141732283505" right="0.70866141732283505" top="0.74803149606299202" bottom="0.74803149606299202" header="0.31496062992126" footer="0.31496062992126"/>
  <pageSetup paperSize="9" scale="71" fitToHeight="0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DG</vt:lpstr>
      <vt:lpstr>Cap3</vt:lpstr>
      <vt:lpstr>CAP4</vt:lpstr>
      <vt:lpstr>Cap5</vt:lpstr>
      <vt:lpstr>'Cap3'!Print_Area</vt:lpstr>
      <vt:lpstr>'CAP4'!Print_Area</vt:lpstr>
      <vt:lpstr>'Cap5'!Print_Area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Caziuc Stefan</dc:creator>
  <cp:lastModifiedBy>Windows User</cp:lastModifiedBy>
  <cp:lastPrinted>2017-02-10T15:30:49Z</cp:lastPrinted>
  <dcterms:created xsi:type="dcterms:W3CDTF">2017-02-10T15:24:53Z</dcterms:created>
  <dcterms:modified xsi:type="dcterms:W3CDTF">2018-11-20T08:17:23Z</dcterms:modified>
</cp:coreProperties>
</file>