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5" yWindow="15" windowWidth="9405" windowHeight="5640" tabRatio="621" activeTab="4"/>
  </bookViews>
  <sheets>
    <sheet name="grile" sheetId="9" r:id="rId1"/>
    <sheet name="antemasfond" sheetId="5" r:id="rId2"/>
    <sheet name="antemascult" sheetId="3" r:id="rId3"/>
    <sheet name="deviz" sheetId="10" r:id="rId4"/>
    <sheet name="BVC" sheetId="8" r:id="rId5"/>
  </sheets>
  <calcPr calcId="145621"/>
</workbook>
</file>

<file path=xl/calcChain.xml><?xml version="1.0" encoding="utf-8"?>
<calcChain xmlns="http://schemas.openxmlformats.org/spreadsheetml/2006/main">
  <c r="E16" i="8" l="1"/>
  <c r="E15" i="8"/>
  <c r="E14" i="8"/>
  <c r="E13" i="8"/>
  <c r="E12" i="8"/>
  <c r="E11" i="8"/>
  <c r="E10" i="8"/>
  <c r="H49" i="8"/>
  <c r="F15" i="8"/>
  <c r="H15" i="8" s="1"/>
  <c r="F16" i="8"/>
  <c r="F14" i="8"/>
  <c r="F13" i="8"/>
  <c r="G25" i="10"/>
  <c r="G26" i="10"/>
  <c r="H26" i="10" s="1"/>
  <c r="H27" i="10"/>
  <c r="H28" i="10"/>
  <c r="G35" i="10"/>
  <c r="H35" i="10" s="1"/>
  <c r="G36" i="10"/>
  <c r="H36" i="10" s="1"/>
  <c r="G37" i="10"/>
  <c r="H37" i="10" s="1"/>
  <c r="G38" i="10"/>
  <c r="H38" i="10" s="1"/>
  <c r="G17" i="8"/>
  <c r="F10" i="8"/>
  <c r="F11" i="8"/>
  <c r="H11" i="8" s="1"/>
  <c r="F12" i="8"/>
  <c r="H12" i="8" s="1"/>
  <c r="H14" i="8"/>
  <c r="H16" i="8"/>
  <c r="E28" i="8"/>
  <c r="G28" i="8" s="1"/>
  <c r="H28" i="8" s="1"/>
  <c r="H34" i="8"/>
  <c r="H35" i="8"/>
  <c r="F17" i="8"/>
  <c r="D17" i="8"/>
  <c r="C17" i="8"/>
  <c r="L53" i="3"/>
  <c r="L54" i="3"/>
  <c r="D51" i="3"/>
  <c r="J51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52" i="3"/>
  <c r="I51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K80" i="3"/>
  <c r="D31" i="10" s="1"/>
  <c r="H31" i="10" s="1"/>
  <c r="I80" i="3"/>
  <c r="D32" i="10" s="1"/>
  <c r="H32" i="10" s="1"/>
  <c r="H51" i="3"/>
  <c r="H80" i="3"/>
  <c r="D33" i="10" s="1"/>
  <c r="H33" i="10" s="1"/>
  <c r="H10" i="3"/>
  <c r="D9" i="10" s="1"/>
  <c r="H9" i="10" s="1"/>
  <c r="I10" i="3"/>
  <c r="D10" i="10" s="1"/>
  <c r="H10" i="10" s="1"/>
  <c r="M10" i="3"/>
  <c r="D11" i="10" s="1"/>
  <c r="H11" i="10" s="1"/>
  <c r="L10" i="3"/>
  <c r="D12" i="10" s="1"/>
  <c r="H12" i="10" s="1"/>
  <c r="H45" i="3"/>
  <c r="D14" i="10" s="1"/>
  <c r="H14" i="10" s="1"/>
  <c r="I45" i="3"/>
  <c r="D15" i="10" s="1"/>
  <c r="H15" i="10" s="1"/>
  <c r="J45" i="3"/>
  <c r="D16" i="10" s="1"/>
  <c r="H16" i="10" s="1"/>
  <c r="J10" i="3"/>
  <c r="D18" i="10" s="1"/>
  <c r="H18" i="10" s="1"/>
  <c r="K10" i="3"/>
  <c r="D19" i="10" s="1"/>
  <c r="H19" i="10" s="1"/>
  <c r="K45" i="3"/>
  <c r="D20" i="10" s="1"/>
  <c r="H20" i="10" s="1"/>
  <c r="L45" i="3"/>
  <c r="D21" i="10" s="1"/>
  <c r="H21" i="10" s="1"/>
  <c r="M45" i="3"/>
  <c r="D22" i="10" s="1"/>
  <c r="H22" i="10" s="1"/>
  <c r="G29" i="5"/>
  <c r="D25" i="10" s="1"/>
  <c r="H25" i="10" s="1"/>
  <c r="G1" i="8"/>
  <c r="E80" i="3"/>
  <c r="F80" i="3"/>
  <c r="G80" i="3"/>
  <c r="D45" i="3"/>
  <c r="D52" i="3"/>
  <c r="D80" i="3"/>
  <c r="C80" i="3"/>
  <c r="B52" i="3"/>
  <c r="C52" i="3"/>
  <c r="C51" i="3"/>
  <c r="B51" i="3"/>
  <c r="T9" i="3"/>
  <c r="T8" i="3"/>
  <c r="P2" i="3"/>
  <c r="H7" i="3"/>
  <c r="D4" i="10"/>
  <c r="C8" i="5"/>
  <c r="J29" i="5"/>
  <c r="N29" i="5"/>
  <c r="I29" i="5"/>
  <c r="F29" i="5"/>
  <c r="E29" i="5"/>
  <c r="D24" i="10" s="1"/>
  <c r="H24" i="10" s="1"/>
  <c r="H23" i="10" s="1"/>
  <c r="M29" i="5"/>
  <c r="G42" i="3"/>
  <c r="F42" i="3"/>
  <c r="G40" i="3"/>
  <c r="F40" i="3"/>
  <c r="E45" i="3"/>
  <c r="F45" i="3"/>
  <c r="G45" i="3"/>
  <c r="N45" i="3"/>
  <c r="O45" i="3"/>
  <c r="P45" i="3"/>
  <c r="Q45" i="3"/>
  <c r="R45" i="3"/>
  <c r="S45" i="3"/>
  <c r="N2" i="3"/>
  <c r="D7" i="3"/>
  <c r="E10" i="3"/>
  <c r="F10" i="3"/>
  <c r="G10" i="3"/>
  <c r="N10" i="3"/>
  <c r="O10" i="3"/>
  <c r="P10" i="3"/>
  <c r="Q10" i="3"/>
  <c r="R10" i="3"/>
  <c r="S10" i="3"/>
  <c r="D10" i="3"/>
  <c r="A3" i="3"/>
  <c r="G2" i="8"/>
  <c r="D29" i="5"/>
  <c r="J80" i="3"/>
  <c r="D30" i="10" s="1"/>
  <c r="H30" i="10" s="1"/>
  <c r="H29" i="10" s="1"/>
  <c r="L51" i="3"/>
  <c r="L80" i="3" s="1"/>
  <c r="H10" i="8"/>
  <c r="T10" i="3" l="1"/>
  <c r="E17" i="8"/>
  <c r="H47" i="8" s="1"/>
  <c r="H13" i="8"/>
  <c r="H17" i="8" s="1"/>
  <c r="H19" i="8" s="1"/>
  <c r="H17" i="10"/>
  <c r="H51" i="10"/>
  <c r="H25" i="8" s="1"/>
  <c r="H13" i="10"/>
  <c r="H8" i="10"/>
  <c r="H39" i="10" s="1"/>
  <c r="H34" i="10"/>
  <c r="E31" i="8"/>
  <c r="H31" i="8" s="1"/>
  <c r="G42" i="8" l="1"/>
  <c r="H50" i="10"/>
  <c r="H52" i="10" s="1"/>
  <c r="H53" i="10" s="1"/>
  <c r="H40" i="10"/>
  <c r="H41" i="10" s="1"/>
  <c r="H43" i="10"/>
  <c r="H44" i="10" s="1"/>
  <c r="H46" i="10" l="1"/>
  <c r="H45" i="10"/>
  <c r="H47" i="10" s="1"/>
  <c r="H54" i="10"/>
  <c r="H24" i="8" s="1"/>
  <c r="H48" i="10" l="1"/>
  <c r="H49" i="10"/>
  <c r="H23" i="8" l="1"/>
  <c r="H37" i="8" s="1"/>
  <c r="G43" i="8" s="1"/>
  <c r="G44" i="8" s="1"/>
  <c r="H55" i="10"/>
</calcChain>
</file>

<file path=xl/sharedStrings.xml><?xml version="1.0" encoding="utf-8"?>
<sst xmlns="http://schemas.openxmlformats.org/spreadsheetml/2006/main" count="398" uniqueCount="266">
  <si>
    <t>OCOLUL SILVIC TARGU MURES</t>
  </si>
  <si>
    <t>Nr.
Crt.</t>
  </si>
  <si>
    <t>UM</t>
  </si>
  <si>
    <t>NT</t>
  </si>
  <si>
    <t>Grila</t>
  </si>
  <si>
    <t>mii buc.</t>
  </si>
  <si>
    <t>Sef ocol,</t>
  </si>
  <si>
    <t>Intocmit,</t>
  </si>
  <si>
    <t>ing. Tudor Valeriu Herlea</t>
  </si>
  <si>
    <t>ing. Gabriel Darida</t>
  </si>
  <si>
    <t>U.P.</t>
  </si>
  <si>
    <t>ua</t>
  </si>
  <si>
    <t>Suprf.</t>
  </si>
  <si>
    <t>Nr.
puieti
la ha</t>
  </si>
  <si>
    <t xml:space="preserve">Total puieti
</t>
  </si>
  <si>
    <t>ha</t>
  </si>
  <si>
    <t>mii</t>
  </si>
  <si>
    <t>TOTAL</t>
  </si>
  <si>
    <t>executarea
sondajelor
pt.larve de
carabus</t>
  </si>
  <si>
    <t>prafuire
puieti</t>
  </si>
  <si>
    <t>mii buc</t>
  </si>
  <si>
    <t>mc</t>
  </si>
  <si>
    <t>valori materiale</t>
  </si>
  <si>
    <t>mp</t>
  </si>
  <si>
    <t>ar</t>
  </si>
  <si>
    <t>buc.</t>
  </si>
  <si>
    <t>Compozitia de
regenerare</t>
  </si>
  <si>
    <t>Necesar puieti</t>
  </si>
  <si>
    <t xml:space="preserve">Amenajat 
ghetar </t>
  </si>
  <si>
    <t>Plantatii
integrale</t>
  </si>
  <si>
    <t>Mobilizat sol
in vetre</t>
  </si>
  <si>
    <t>Mater.
pietelor
 de prb.</t>
  </si>
  <si>
    <t>Go</t>
  </si>
  <si>
    <t>Fr</t>
  </si>
  <si>
    <t>Fa</t>
  </si>
  <si>
    <t>Pam</t>
  </si>
  <si>
    <t>valoare
puieti</t>
  </si>
  <si>
    <t xml:space="preserve">Completari
1-10%  </t>
  </si>
  <si>
    <t xml:space="preserve">Completari
11-20%  </t>
  </si>
  <si>
    <t xml:space="preserve">Completari
21-30%  </t>
  </si>
  <si>
    <t>Descoplesiri
pe toata
suprafata</t>
  </si>
  <si>
    <t>degajari</t>
  </si>
  <si>
    <t>curatiri</t>
  </si>
  <si>
    <t>punere in valoare</t>
  </si>
  <si>
    <t>mii fire</t>
  </si>
  <si>
    <t>Cantitate</t>
  </si>
  <si>
    <t>Total</t>
  </si>
  <si>
    <t>igiena</t>
  </si>
  <si>
    <t>Proprietar</t>
  </si>
  <si>
    <t>Volum</t>
  </si>
  <si>
    <t>Valoare totală</t>
  </si>
  <si>
    <t>Suprafata 
-ha-</t>
  </si>
  <si>
    <t>Suprafata -ha-</t>
  </si>
  <si>
    <t>Nr.inspec./an</t>
  </si>
  <si>
    <t>Total an</t>
  </si>
  <si>
    <t>Întocmit,</t>
  </si>
  <si>
    <t>RON</t>
  </si>
  <si>
    <t>Lucrari necesar de executat</t>
  </si>
  <si>
    <t xml:space="preserve">Lucrari necesar de executat </t>
  </si>
  <si>
    <t xml:space="preserve">ANTEMASURATOARE LUCRARI fond forestier </t>
  </si>
  <si>
    <t>1.PLANTATII NOI</t>
  </si>
  <si>
    <t>Ci</t>
  </si>
  <si>
    <t>UM.</t>
  </si>
  <si>
    <t>U.B.</t>
  </si>
  <si>
    <t>PRIMARIA TARGU MURES</t>
  </si>
  <si>
    <t>20C</t>
  </si>
  <si>
    <t>23E</t>
  </si>
  <si>
    <t>23G</t>
  </si>
  <si>
    <t>23C</t>
  </si>
  <si>
    <t>2D</t>
  </si>
  <si>
    <t>4A</t>
  </si>
  <si>
    <t>4B</t>
  </si>
  <si>
    <t>6A</t>
  </si>
  <si>
    <t>6B</t>
  </si>
  <si>
    <t>7C</t>
  </si>
  <si>
    <t>8B</t>
  </si>
  <si>
    <t>9A</t>
  </si>
  <si>
    <t>9B</t>
  </si>
  <si>
    <t>78D</t>
  </si>
  <si>
    <t>Valoare cheltuieli de exploatare</t>
  </si>
  <si>
    <t>7A</t>
  </si>
  <si>
    <t>7B</t>
  </si>
  <si>
    <t>8A</t>
  </si>
  <si>
    <t>Besa</t>
  </si>
  <si>
    <t>2B</t>
  </si>
  <si>
    <t>Igiena</t>
  </si>
  <si>
    <t>77B</t>
  </si>
  <si>
    <t>80B</t>
  </si>
  <si>
    <t>80C</t>
  </si>
  <si>
    <t>81A</t>
  </si>
  <si>
    <t>83A</t>
  </si>
  <si>
    <t>83B</t>
  </si>
  <si>
    <t>84A</t>
  </si>
  <si>
    <t>84B</t>
  </si>
  <si>
    <t>77C</t>
  </si>
  <si>
    <t>78E</t>
  </si>
  <si>
    <t>80A</t>
  </si>
  <si>
    <t>80D</t>
  </si>
  <si>
    <t xml:space="preserve"> lei</t>
  </si>
  <si>
    <t>anul</t>
  </si>
  <si>
    <t>O</t>
  </si>
  <si>
    <t>G</t>
  </si>
  <si>
    <t>FG</t>
  </si>
  <si>
    <t>DIRECTIA SILVICA MURES</t>
  </si>
  <si>
    <t>OCOLUL SILVIC Targu Mures</t>
  </si>
  <si>
    <t>PRIMARIA MUNICIPIULUI TIRGU MURES</t>
  </si>
  <si>
    <t>Nr,crt</t>
  </si>
  <si>
    <t>Simbol</t>
  </si>
  <si>
    <t>Pret unit.</t>
  </si>
  <si>
    <t>Valoare</t>
  </si>
  <si>
    <t>lei</t>
  </si>
  <si>
    <t>A-Deviz plantatii integrale</t>
  </si>
  <si>
    <t>C21b2 - Amenajare ghetarii</t>
  </si>
  <si>
    <t>C70Ib - Plantatii integrale in vetre 60x80cm</t>
  </si>
  <si>
    <t>C80Ib - Materializat piete pt. contr. anual</t>
  </si>
  <si>
    <t>C56a1 - Receparea puietilor</t>
  </si>
  <si>
    <t>B-Deviz completari</t>
  </si>
  <si>
    <t>C73Ib1 - Completari intre 1-10%</t>
  </si>
  <si>
    <t>C73Ib2 - Completari intre 11-20%</t>
  </si>
  <si>
    <t>C73Ib3 - Completari intre 21-30%</t>
  </si>
  <si>
    <t>C-Deviz lucrari de intretinere</t>
  </si>
  <si>
    <t>C51Ia2 - Mobilizat manual sol in vetre an I</t>
  </si>
  <si>
    <t>C58Ib - Descoplesiri pe toata suprafata an II si urm.</t>
  </si>
  <si>
    <t>D-Deviz taieri de ingrijire</t>
  </si>
  <si>
    <t>D59AIa - Curăţiri în arborete cu motoferăstrăul Husqvarna</t>
  </si>
  <si>
    <t>D59AIb - Curăţiri în arborete cu motoferăstrăul Husqvarna</t>
  </si>
  <si>
    <t>D59AIc - Curăţiri în arborete cu motoferăstrăul Husqvarna</t>
  </si>
  <si>
    <t>C64Ia - Strîngerea şi stivuirea mat. lemnos din curăţiri</t>
  </si>
  <si>
    <t>gr.tip</t>
  </si>
  <si>
    <t>E-Lucrari de protectia padurilor</t>
  </si>
  <si>
    <t>D.44.c.5 - Combateri cu aparatul Kioritz</t>
  </si>
  <si>
    <t>E.14.b - Protejarea puietilor cu repelenti</t>
  </si>
  <si>
    <t>E.18.I.b - Executarea sondajelor pt. larve carabus</t>
  </si>
  <si>
    <t>I</t>
  </si>
  <si>
    <t>Total manopera</t>
  </si>
  <si>
    <t>Total  valoare firma  prestator</t>
  </si>
  <si>
    <t>Materiale asigurate de ocolul silvic</t>
  </si>
  <si>
    <t xml:space="preserve">SEF OCOL </t>
  </si>
  <si>
    <t>INTOCMIT,</t>
  </si>
  <si>
    <t>ing. Tudor V. Herlea</t>
  </si>
  <si>
    <t>DEVIZ PE CATEGORII DE LUCRĂRI</t>
  </si>
  <si>
    <t>PROPRIETAR</t>
  </si>
  <si>
    <t>lucari necesare de executat în anul</t>
  </si>
  <si>
    <t>2. INTRETINEREA PLANTATIILOR SI REGENERARIILOR NATURALE</t>
  </si>
  <si>
    <t>Receparea puietitor</t>
  </si>
  <si>
    <t xml:space="preserve">ANUL </t>
  </si>
  <si>
    <t>conditii</t>
  </si>
  <si>
    <t>F-Lucrari de punere in valopare</t>
  </si>
  <si>
    <t>8;3</t>
  </si>
  <si>
    <t xml:space="preserve">C60b - Degajarea manuală a seminţisurilor </t>
  </si>
  <si>
    <t>C58Ia - Descoplesiri pe toata suprafata an I</t>
  </si>
  <si>
    <t>grila 1</t>
  </si>
  <si>
    <t>grila 2</t>
  </si>
  <si>
    <t>grila 3</t>
  </si>
  <si>
    <t>grila 4</t>
  </si>
  <si>
    <t>grila 5</t>
  </si>
  <si>
    <t>grila 6</t>
  </si>
  <si>
    <t>grila 7</t>
  </si>
  <si>
    <t>grila 8</t>
  </si>
  <si>
    <t>mc/ha</t>
  </si>
  <si>
    <t xml:space="preserve"> fire/ha</t>
  </si>
  <si>
    <t>Supraf.</t>
  </si>
  <si>
    <t>Intensit.</t>
  </si>
  <si>
    <t>t.principale</t>
  </si>
  <si>
    <t>rarituri</t>
  </si>
  <si>
    <t>combatere
fainarea stejarului</t>
  </si>
  <si>
    <t>Descoplesiri pe toata supraf.</t>
  </si>
  <si>
    <t>St</t>
  </si>
  <si>
    <t>protejarea
puietilor 
repelenti</t>
  </si>
  <si>
    <t>C51Ib2 - Mobilizat manual sol in vetre an II si urm.</t>
  </si>
  <si>
    <t>C58Ia - Descoplesiri pe toata suprafata Reg.nat</t>
  </si>
  <si>
    <t>F.8.II.b-Punere în valoare rărituri</t>
  </si>
  <si>
    <t>F.8.II.c-Punere în valoare rărituri</t>
  </si>
  <si>
    <t>F.1.c-Punere in valoare succesive,combinate(progr. I, II)</t>
  </si>
  <si>
    <t>F.10.c.1-Punere în valoare accidentale (igienă)</t>
  </si>
  <si>
    <t>E.10.d - Prafuirea radacinilor puietilor</t>
  </si>
  <si>
    <t>TOTAL VALOARE FACTURA BENEFICIAR (fara TVA)</t>
  </si>
  <si>
    <t>Anexa la contract de administrare</t>
  </si>
  <si>
    <t>Suprafaţa administrată - ha-</t>
  </si>
  <si>
    <t>Natura 
produsului</t>
  </si>
  <si>
    <t>Partida
nr</t>
  </si>
  <si>
    <t>Numar fire</t>
  </si>
  <si>
    <t>Valori
taxe  tarife</t>
  </si>
  <si>
    <t>(supraf.ha-curatiri)</t>
  </si>
  <si>
    <t xml:space="preserve">1. Venituri din vânzarea de masă lemnoasă </t>
  </si>
  <si>
    <t>2. Venituri din alte surse</t>
  </si>
  <si>
    <t>TOTAL VENITURI</t>
  </si>
  <si>
    <t>(subventii/ ajutor minimis)</t>
  </si>
  <si>
    <t>3. Cheltuieli aferente materialelor asigurate de ocolul silvic (puieţi substanţe de combatere, etc.)</t>
  </si>
  <si>
    <t xml:space="preserve">VENITURI aferente exerciţiului financiar </t>
  </si>
  <si>
    <t xml:space="preserve">CHELTUIELI aferente exerciţiului financiar </t>
  </si>
  <si>
    <t>I. Cheltuieli aferente lucrărilor silvice</t>
  </si>
  <si>
    <t>II. Cheltuieli aferente serviciului obligatoriu de pază</t>
  </si>
  <si>
    <t>Tarif 
lei/luna/ha</t>
  </si>
  <si>
    <t>Total
lei/luna</t>
  </si>
  <si>
    <t>Total an
lei</t>
  </si>
  <si>
    <t>1. Cheltuieli aferente lucrarilor prognozate a se realiza prin firme pretatoare</t>
  </si>
  <si>
    <t>2. Cheltuieli aferente cheltuielilor de administrare ce revin ocolului silvic</t>
  </si>
  <si>
    <t>III. Inspectii de fond la cerere</t>
  </si>
  <si>
    <t>IV. Tarife eliberare de documente de însoţite</t>
  </si>
  <si>
    <t>1. inventariere material fasonat</t>
  </si>
  <si>
    <t>Tarif - lei/UM</t>
  </si>
  <si>
    <t>2. eliberare aviz de însoţire</t>
  </si>
  <si>
    <t>mc.</t>
  </si>
  <si>
    <t>TOTAL CHELTUIELI</t>
  </si>
  <si>
    <t>BUGET DE VENITURI ŞI CHELTUIELI - ANUL</t>
  </si>
  <si>
    <t>Cheltuieli</t>
  </si>
  <si>
    <t>Venituri</t>
  </si>
  <si>
    <t>Profit/Pierdere</t>
  </si>
  <si>
    <t>Nr.crt.</t>
  </si>
  <si>
    <t>Specificaţie</t>
  </si>
  <si>
    <t xml:space="preserve">Valori - lei </t>
  </si>
  <si>
    <t>REZULTATUL FINANCIAR BRUT</t>
  </si>
  <si>
    <t>ALTE OBLIGAŢII FINANCIARE</t>
  </si>
  <si>
    <t xml:space="preserve">Contribuţie la Fondul de accesibilizare în conformitate cu Legea 56/2010 </t>
  </si>
  <si>
    <t>Contribuţie la Fondul de mediu în conformitate cu Legea 167/2010</t>
  </si>
  <si>
    <t>Contribuţie la Fondul de regenerare în conformitate cu Legea 46/2008</t>
  </si>
  <si>
    <t>3. Lucrări de protecţie</t>
  </si>
  <si>
    <t xml:space="preserve">ANTEMASURATOARE LUCRARI SILVICE </t>
  </si>
  <si>
    <t>Cheltuieli estimate privind revizuirea amenajamentului silvic</t>
  </si>
  <si>
    <t>Descoplesiri
pe toata
supraf. RN</t>
  </si>
  <si>
    <t>execut sondaje carabusi</t>
  </si>
  <si>
    <t>sef ocol,</t>
  </si>
  <si>
    <t>2E</t>
  </si>
  <si>
    <t>2G</t>
  </si>
  <si>
    <t>104B</t>
  </si>
  <si>
    <t>104C</t>
  </si>
  <si>
    <t>107B</t>
  </si>
  <si>
    <t>107C</t>
  </si>
  <si>
    <t>107D</t>
  </si>
  <si>
    <t>Venit net
col.4-col.5-col.6</t>
  </si>
  <si>
    <t>Acc I</t>
  </si>
  <si>
    <t>Tarif  lei/ha</t>
  </si>
  <si>
    <t>XI</t>
  </si>
  <si>
    <t>XII</t>
  </si>
  <si>
    <t xml:space="preserve"> Cheltuieli de administrare/ indirecte 9% din manoperă</t>
  </si>
  <si>
    <t>XIII</t>
  </si>
  <si>
    <t>XIV</t>
  </si>
  <si>
    <t>Subtotal TI+TXII+TXIII</t>
  </si>
  <si>
    <t>XV</t>
  </si>
  <si>
    <t>Profit ce revine ocolului silvic 5%</t>
  </si>
  <si>
    <t>Total cheltuieli/ cote ale O.S. Tg.Mures</t>
  </si>
  <si>
    <t>II</t>
  </si>
  <si>
    <t>Ch aferente salariilor 2.25%</t>
  </si>
  <si>
    <t>III</t>
  </si>
  <si>
    <t>Total I+II</t>
  </si>
  <si>
    <t>IV</t>
  </si>
  <si>
    <t>Materiale</t>
  </si>
  <si>
    <t>V</t>
  </si>
  <si>
    <t>Organizare santier</t>
  </si>
  <si>
    <t>VI</t>
  </si>
  <si>
    <t>Total materiale +org.santier</t>
  </si>
  <si>
    <t>VII</t>
  </si>
  <si>
    <t>Total III+VI</t>
  </si>
  <si>
    <t>VIII</t>
  </si>
  <si>
    <t>Cheltuieli indirecte 4%</t>
  </si>
  <si>
    <t>IX</t>
  </si>
  <si>
    <t>Total CI+CD</t>
  </si>
  <si>
    <t>X</t>
  </si>
  <si>
    <t>Profit 4%</t>
  </si>
  <si>
    <t>T.Conservare</t>
  </si>
  <si>
    <t>Nr.30788  din 22.05.2018</t>
  </si>
  <si>
    <t>ANEXA 1</t>
  </si>
  <si>
    <t>Director</t>
  </si>
  <si>
    <t>Ruja Eugen</t>
  </si>
  <si>
    <t>Sava Mihai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</si>
</sst>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u/>
      <sz val="10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sz val="10"/>
      <color indexed="8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25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/>
    <xf numFmtId="0" fontId="2" fillId="0" borderId="1" xfId="0" applyFont="1" applyBorder="1"/>
    <xf numFmtId="1" fontId="2" fillId="0" borderId="1" xfId="0" applyNumberFormat="1" applyFont="1" applyBorder="1"/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64" fontId="2" fillId="0" borderId="0" xfId="0" applyNumberFormat="1" applyFont="1" applyBorder="1"/>
    <xf numFmtId="0" fontId="4" fillId="0" borderId="1" xfId="0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0" fillId="0" borderId="1" xfId="0" applyNumberFormat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164" fontId="2" fillId="0" borderId="1" xfId="0" applyNumberFormat="1" applyFont="1" applyBorder="1"/>
    <xf numFmtId="0" fontId="0" fillId="0" borderId="1" xfId="0" applyBorder="1" applyAlignment="1">
      <alignment horizontal="right"/>
    </xf>
    <xf numFmtId="0" fontId="9" fillId="0" borderId="0" xfId="0" applyFont="1"/>
    <xf numFmtId="0" fontId="7" fillId="0" borderId="0" xfId="0" applyFont="1" applyBorder="1"/>
    <xf numFmtId="3" fontId="7" fillId="0" borderId="0" xfId="0" applyNumberFormat="1" applyFont="1" applyBorder="1"/>
    <xf numFmtId="0" fontId="9" fillId="0" borderId="0" xfId="0" applyFont="1" applyBorder="1"/>
    <xf numFmtId="0" fontId="7" fillId="0" borderId="0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/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0" borderId="0" xfId="0" applyFont="1" applyFill="1" applyBorder="1"/>
    <xf numFmtId="1" fontId="7" fillId="0" borderId="1" xfId="0" applyNumberFormat="1" applyFont="1" applyBorder="1" applyAlignment="1">
      <alignment horizontal="right"/>
    </xf>
    <xf numFmtId="0" fontId="2" fillId="0" borderId="1" xfId="0" applyFont="1" applyFill="1" applyBorder="1"/>
    <xf numFmtId="0" fontId="13" fillId="0" borderId="1" xfId="0" applyFont="1" applyBorder="1" applyAlignment="1">
      <alignment horizontal="center" wrapText="1"/>
    </xf>
    <xf numFmtId="0" fontId="14" fillId="0" borderId="1" xfId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right"/>
    </xf>
    <xf numFmtId="0" fontId="0" fillId="0" borderId="4" xfId="0" applyFill="1" applyBorder="1"/>
    <xf numFmtId="164" fontId="1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6" fillId="0" borderId="1" xfId="0" applyFont="1" applyBorder="1"/>
    <xf numFmtId="2" fontId="16" fillId="0" borderId="1" xfId="0" applyNumberFormat="1" applyFont="1" applyBorder="1"/>
    <xf numFmtId="2" fontId="0" fillId="0" borderId="1" xfId="0" applyNumberFormat="1" applyBorder="1"/>
    <xf numFmtId="0" fontId="4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15" fillId="0" borderId="0" xfId="0" applyFont="1"/>
    <xf numFmtId="0" fontId="16" fillId="0" borderId="0" xfId="0" applyFont="1"/>
    <xf numFmtId="0" fontId="15" fillId="0" borderId="0" xfId="0" applyFont="1" applyBorder="1" applyAlignment="1"/>
    <xf numFmtId="0" fontId="15" fillId="0" borderId="0" xfId="0" quotePrefix="1" applyFont="1" applyBorder="1" applyAlignment="1">
      <alignment horizontal="right"/>
    </xf>
    <xf numFmtId="0" fontId="0" fillId="0" borderId="11" xfId="0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0" xfId="0" applyFont="1"/>
    <xf numFmtId="0" fontId="2" fillId="0" borderId="15" xfId="0" applyFont="1" applyFill="1" applyBorder="1" applyAlignment="1">
      <alignment horizontal="center"/>
    </xf>
    <xf numFmtId="1" fontId="2" fillId="2" borderId="1" xfId="0" applyNumberFormat="1" applyFont="1" applyFill="1" applyBorder="1"/>
    <xf numFmtId="0" fontId="16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16" fillId="2" borderId="1" xfId="0" applyNumberFormat="1" applyFont="1" applyFill="1" applyBorder="1"/>
    <xf numFmtId="1" fontId="4" fillId="0" borderId="1" xfId="0" applyNumberFormat="1" applyFont="1" applyBorder="1"/>
    <xf numFmtId="0" fontId="16" fillId="2" borderId="1" xfId="0" applyFont="1" applyFill="1" applyBorder="1"/>
    <xf numFmtId="1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2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 wrapText="1"/>
    </xf>
    <xf numFmtId="0" fontId="8" fillId="0" borderId="16" xfId="0" applyFont="1" applyBorder="1"/>
    <xf numFmtId="0" fontId="9" fillId="0" borderId="16" xfId="0" applyFont="1" applyBorder="1"/>
    <xf numFmtId="0" fontId="7" fillId="0" borderId="17" xfId="0" applyFont="1" applyBorder="1" applyAlignment="1"/>
    <xf numFmtId="0" fontId="7" fillId="0" borderId="0" xfId="0" applyFont="1" applyBorder="1" applyAlignment="1">
      <alignment horizontal="left" vertical="top"/>
    </xf>
    <xf numFmtId="0" fontId="6" fillId="2" borderId="0" xfId="0" applyFont="1" applyFill="1" applyAlignment="1"/>
    <xf numFmtId="0" fontId="10" fillId="2" borderId="0" xfId="0" applyFont="1" applyFill="1" applyBorder="1"/>
    <xf numFmtId="0" fontId="7" fillId="0" borderId="18" xfId="0" applyFont="1" applyBorder="1"/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7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11" fillId="2" borderId="22" xfId="0" applyFont="1" applyFill="1" applyBorder="1"/>
    <xf numFmtId="0" fontId="0" fillId="0" borderId="0" xfId="0" applyFill="1"/>
    <xf numFmtId="0" fontId="9" fillId="0" borderId="0" xfId="0" applyFont="1" applyFill="1" applyBorder="1"/>
    <xf numFmtId="0" fontId="8" fillId="2" borderId="0" xfId="0" applyFont="1" applyFill="1" applyBorder="1"/>
    <xf numFmtId="0" fontId="7" fillId="0" borderId="18" xfId="0" applyFont="1" applyFill="1" applyBorder="1"/>
    <xf numFmtId="0" fontId="8" fillId="0" borderId="16" xfId="0" applyFont="1" applyFill="1" applyBorder="1"/>
    <xf numFmtId="0" fontId="9" fillId="0" borderId="16" xfId="0" applyFont="1" applyFill="1" applyBorder="1"/>
    <xf numFmtId="0" fontId="9" fillId="0" borderId="17" xfId="0" applyFont="1" applyFill="1" applyBorder="1"/>
    <xf numFmtId="3" fontId="9" fillId="0" borderId="16" xfId="0" applyNumberFormat="1" applyFont="1" applyBorder="1"/>
    <xf numFmtId="0" fontId="9" fillId="0" borderId="16" xfId="0" applyFont="1" applyBorder="1" applyAlignment="1"/>
    <xf numFmtId="1" fontId="9" fillId="0" borderId="16" xfId="0" applyNumberFormat="1" applyFont="1" applyBorder="1"/>
    <xf numFmtId="1" fontId="9" fillId="0" borderId="17" xfId="0" applyNumberFormat="1" applyFont="1" applyBorder="1"/>
    <xf numFmtId="0" fontId="19" fillId="2" borderId="0" xfId="0" applyFont="1" applyFill="1" applyBorder="1"/>
    <xf numFmtId="0" fontId="19" fillId="2" borderId="23" xfId="0" applyFont="1" applyFill="1" applyBorder="1"/>
    <xf numFmtId="0" fontId="7" fillId="0" borderId="0" xfId="0" applyFont="1" applyBorder="1" applyAlignment="1">
      <alignment vertical="top"/>
    </xf>
    <xf numFmtId="2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/>
    <xf numFmtId="1" fontId="7" fillId="0" borderId="4" xfId="0" applyNumberFormat="1" applyFont="1" applyBorder="1"/>
    <xf numFmtId="0" fontId="7" fillId="0" borderId="18" xfId="0" applyFont="1" applyBorder="1" applyAlignment="1">
      <alignment vertical="top"/>
    </xf>
    <xf numFmtId="165" fontId="7" fillId="0" borderId="1" xfId="0" applyNumberFormat="1" applyFont="1" applyBorder="1"/>
    <xf numFmtId="3" fontId="7" fillId="0" borderId="1" xfId="0" applyNumberFormat="1" applyFont="1" applyBorder="1"/>
    <xf numFmtId="0" fontId="7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0" fontId="19" fillId="2" borderId="24" xfId="0" applyFont="1" applyFill="1" applyBorder="1"/>
    <xf numFmtId="0" fontId="0" fillId="2" borderId="25" xfId="0" applyFill="1" applyBorder="1"/>
    <xf numFmtId="0" fontId="6" fillId="2" borderId="0" xfId="0" applyFont="1" applyFill="1" applyAlignment="1">
      <alignment horizontal="center"/>
    </xf>
    <xf numFmtId="1" fontId="19" fillId="2" borderId="26" xfId="0" applyNumberFormat="1" applyFont="1" applyFill="1" applyBorder="1"/>
    <xf numFmtId="1" fontId="19" fillId="2" borderId="27" xfId="0" quotePrefix="1" applyNumberFormat="1" applyFont="1" applyFill="1" applyBorder="1"/>
    <xf numFmtId="0" fontId="19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2" borderId="22" xfId="0" applyFont="1" applyFill="1" applyBorder="1"/>
    <xf numFmtId="0" fontId="20" fillId="2" borderId="26" xfId="0" applyFont="1" applyFill="1" applyBorder="1"/>
    <xf numFmtId="3" fontId="7" fillId="3" borderId="1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right" wrapText="1"/>
    </xf>
    <xf numFmtId="1" fontId="7" fillId="3" borderId="4" xfId="0" applyNumberFormat="1" applyFont="1" applyFill="1" applyBorder="1"/>
    <xf numFmtId="0" fontId="7" fillId="0" borderId="28" xfId="0" applyFont="1" applyBorder="1" applyAlignment="1">
      <alignment vertical="top"/>
    </xf>
    <xf numFmtId="0" fontId="7" fillId="0" borderId="28" xfId="0" applyFont="1" applyBorder="1" applyAlignment="1">
      <alignment horizontal="left" vertical="top"/>
    </xf>
    <xf numFmtId="0" fontId="0" fillId="0" borderId="28" xfId="0" applyBorder="1"/>
    <xf numFmtId="0" fontId="0" fillId="0" borderId="29" xfId="0" applyBorder="1"/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1" fontId="7" fillId="0" borderId="1" xfId="0" quotePrefix="1" applyNumberFormat="1" applyFont="1" applyBorder="1"/>
    <xf numFmtId="1" fontId="7" fillId="0" borderId="1" xfId="0" applyNumberFormat="1" applyFont="1" applyBorder="1"/>
    <xf numFmtId="0" fontId="7" fillId="0" borderId="3" xfId="0" applyFont="1" applyBorder="1" applyAlignment="1"/>
    <xf numFmtId="0" fontId="7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9" fillId="2" borderId="24" xfId="0" applyFont="1" applyFill="1" applyBorder="1" applyAlignment="1">
      <alignment horizontal="center"/>
    </xf>
    <xf numFmtId="0" fontId="2" fillId="3" borderId="16" xfId="0" applyFont="1" applyFill="1" applyBorder="1"/>
    <xf numFmtId="0" fontId="0" fillId="0" borderId="1" xfId="0" applyFill="1" applyBorder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1" fontId="9" fillId="0" borderId="1" xfId="0" quotePrefix="1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right"/>
    </xf>
    <xf numFmtId="9" fontId="9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/>
    <xf numFmtId="1" fontId="16" fillId="0" borderId="1" xfId="0" applyNumberFormat="1" applyFont="1" applyBorder="1"/>
    <xf numFmtId="0" fontId="4" fillId="0" borderId="4" xfId="0" applyFont="1" applyBorder="1" applyAlignment="1">
      <alignment horizontal="center"/>
    </xf>
    <xf numFmtId="0" fontId="16" fillId="0" borderId="4" xfId="0" applyFont="1" applyBorder="1"/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/>
    <xf numFmtId="1" fontId="2" fillId="2" borderId="10" xfId="0" applyNumberFormat="1" applyFont="1" applyFill="1" applyBorder="1"/>
    <xf numFmtId="0" fontId="17" fillId="0" borderId="30" xfId="0" applyFont="1" applyBorder="1" applyAlignment="1">
      <alignment horizontal="center"/>
    </xf>
    <xf numFmtId="2" fontId="17" fillId="0" borderId="1" xfId="0" applyNumberFormat="1" applyFont="1" applyBorder="1"/>
    <xf numFmtId="2" fontId="17" fillId="0" borderId="18" xfId="0" applyNumberFormat="1" applyFont="1" applyBorder="1"/>
    <xf numFmtId="0" fontId="4" fillId="0" borderId="1" xfId="0" applyFont="1" applyFill="1" applyBorder="1" applyAlignment="1"/>
    <xf numFmtId="0" fontId="2" fillId="0" borderId="1" xfId="0" applyFont="1" applyBorder="1" applyAlignment="1"/>
    <xf numFmtId="2" fontId="4" fillId="0" borderId="1" xfId="0" applyNumberFormat="1" applyFont="1" applyBorder="1"/>
    <xf numFmtId="2" fontId="4" fillId="0" borderId="18" xfId="0" applyNumberFormat="1" applyFont="1" applyBorder="1"/>
    <xf numFmtId="0" fontId="4" fillId="0" borderId="29" xfId="0" applyFont="1" applyBorder="1" applyAlignment="1">
      <alignment horizontal="center"/>
    </xf>
    <xf numFmtId="0" fontId="17" fillId="0" borderId="1" xfId="0" applyFont="1" applyBorder="1"/>
    <xf numFmtId="0" fontId="2" fillId="0" borderId="31" xfId="0" applyFont="1" applyBorder="1" applyAlignment="1">
      <alignment horizontal="center"/>
    </xf>
    <xf numFmtId="0" fontId="2" fillId="0" borderId="31" xfId="0" applyFont="1" applyFill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2" fontId="4" fillId="0" borderId="34" xfId="0" applyNumberFormat="1" applyFont="1" applyBorder="1"/>
    <xf numFmtId="2" fontId="4" fillId="0" borderId="31" xfId="0" applyNumberFormat="1" applyFont="1" applyBorder="1"/>
    <xf numFmtId="1" fontId="11" fillId="0" borderId="1" xfId="0" quotePrefix="1" applyNumberFormat="1" applyFont="1" applyFill="1" applyBorder="1"/>
    <xf numFmtId="1" fontId="11" fillId="0" borderId="1" xfId="0" applyNumberFormat="1" applyFont="1" applyFill="1" applyBorder="1"/>
    <xf numFmtId="0" fontId="7" fillId="3" borderId="1" xfId="0" applyFont="1" applyFill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7" fillId="0" borderId="35" xfId="0" applyFont="1" applyBorder="1" applyAlignment="1">
      <alignment horizontal="left"/>
    </xf>
    <xf numFmtId="0" fontId="17" fillId="0" borderId="36" xfId="0" applyFont="1" applyBorder="1" applyAlignment="1">
      <alignment horizontal="left"/>
    </xf>
    <xf numFmtId="0" fontId="17" fillId="0" borderId="3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" fontId="19" fillId="0" borderId="18" xfId="0" applyNumberFormat="1" applyFont="1" applyBorder="1" applyAlignment="1">
      <alignment horizontal="right"/>
    </xf>
    <xf numFmtId="1" fontId="19" fillId="0" borderId="17" xfId="0" applyNumberFormat="1" applyFont="1" applyBorder="1" applyAlignment="1">
      <alignment horizontal="right"/>
    </xf>
    <xf numFmtId="0" fontId="19" fillId="0" borderId="18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2" borderId="38" xfId="0" applyFont="1" applyFill="1" applyBorder="1" applyAlignment="1">
      <alignment horizontal="center"/>
    </xf>
    <xf numFmtId="0" fontId="19" fillId="2" borderId="39" xfId="0" applyFont="1" applyFill="1" applyBorder="1" applyAlignment="1">
      <alignment horizontal="center"/>
    </xf>
    <xf numFmtId="0" fontId="19" fillId="2" borderId="40" xfId="0" applyFont="1" applyFill="1" applyBorder="1" applyAlignment="1">
      <alignment horizontal="center"/>
    </xf>
    <xf numFmtId="1" fontId="19" fillId="2" borderId="38" xfId="0" applyNumberFormat="1" applyFont="1" applyFill="1" applyBorder="1" applyAlignment="1">
      <alignment horizontal="right"/>
    </xf>
    <xf numFmtId="1" fontId="19" fillId="2" borderId="41" xfId="0" applyNumberFormat="1" applyFont="1" applyFill="1" applyBorder="1" applyAlignment="1">
      <alignment horizontal="righ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19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top"/>
    </xf>
    <xf numFmtId="0" fontId="6" fillId="2" borderId="28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Normal_Antemascompletar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36" sqref="D36"/>
    </sheetView>
  </sheetViews>
  <sheetFormatPr defaultRowHeight="12.75" x14ac:dyDescent="0.2"/>
  <sheetData>
    <row r="1" spans="1:2" x14ac:dyDescent="0.2">
      <c r="A1" s="8">
        <v>12.82</v>
      </c>
      <c r="B1" t="s">
        <v>151</v>
      </c>
    </row>
    <row r="2" spans="1:2" x14ac:dyDescent="0.2">
      <c r="A2" s="8">
        <v>12.98</v>
      </c>
      <c r="B2" t="s">
        <v>152</v>
      </c>
    </row>
    <row r="3" spans="1:2" x14ac:dyDescent="0.2">
      <c r="A3" s="8">
        <v>13.32</v>
      </c>
      <c r="B3" t="s">
        <v>153</v>
      </c>
    </row>
    <row r="4" spans="1:2" x14ac:dyDescent="0.2">
      <c r="A4" s="8">
        <v>13.7</v>
      </c>
      <c r="B4" t="s">
        <v>154</v>
      </c>
    </row>
    <row r="5" spans="1:2" x14ac:dyDescent="0.2">
      <c r="A5" s="8">
        <v>14.03</v>
      </c>
      <c r="B5" t="s">
        <v>155</v>
      </c>
    </row>
    <row r="6" spans="1:2" x14ac:dyDescent="0.2">
      <c r="A6" s="8">
        <v>14.37</v>
      </c>
      <c r="B6" t="s">
        <v>156</v>
      </c>
    </row>
    <row r="7" spans="1:2" x14ac:dyDescent="0.2">
      <c r="A7" s="8">
        <v>14.75</v>
      </c>
      <c r="B7" t="s">
        <v>157</v>
      </c>
    </row>
    <row r="8" spans="1:2" x14ac:dyDescent="0.2">
      <c r="A8" s="8">
        <v>15.41</v>
      </c>
      <c r="B8" t="s">
        <v>158</v>
      </c>
    </row>
    <row r="9" spans="1:2" x14ac:dyDescent="0.2">
      <c r="A9" s="8">
        <v>12.65</v>
      </c>
      <c r="B9" s="2" t="s">
        <v>100</v>
      </c>
    </row>
    <row r="10" spans="1:2" x14ac:dyDescent="0.2">
      <c r="A10" s="8">
        <v>12.7</v>
      </c>
      <c r="B10" s="2" t="s">
        <v>101</v>
      </c>
    </row>
    <row r="11" spans="1:2" x14ac:dyDescent="0.2">
      <c r="A11" s="8">
        <v>12.76</v>
      </c>
      <c r="B11" s="2" t="s">
        <v>102</v>
      </c>
    </row>
    <row r="12" spans="1:2" x14ac:dyDescent="0.2">
      <c r="A12" s="9">
        <v>2019</v>
      </c>
      <c r="B12" s="87" t="s">
        <v>99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M41" sqref="M41"/>
    </sheetView>
  </sheetViews>
  <sheetFormatPr defaultRowHeight="12.75" x14ac:dyDescent="0.2"/>
  <cols>
    <col min="1" max="1" width="5.5703125" customWidth="1"/>
    <col min="2" max="2" width="4.140625" customWidth="1"/>
    <col min="3" max="3" width="7.28515625" customWidth="1"/>
    <col min="4" max="4" width="7" customWidth="1"/>
    <col min="5" max="5" width="7.5703125" bestFit="1" customWidth="1"/>
    <col min="6" max="6" width="7.7109375" customWidth="1"/>
    <col min="7" max="7" width="7.28515625" customWidth="1"/>
    <col min="8" max="8" width="8.42578125" customWidth="1"/>
    <col min="9" max="9" width="7.5703125" customWidth="1"/>
    <col min="10" max="10" width="6.85546875" customWidth="1"/>
    <col min="11" max="11" width="7.85546875" customWidth="1"/>
    <col min="12" max="14" width="7.7109375" customWidth="1"/>
  </cols>
  <sheetData>
    <row r="1" spans="1:18" x14ac:dyDescent="0.2">
      <c r="A1" s="1" t="s">
        <v>0</v>
      </c>
    </row>
    <row r="2" spans="1:18" x14ac:dyDescent="0.2">
      <c r="A2" s="201" t="s">
        <v>59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8"/>
      <c r="P2" s="28"/>
    </row>
    <row r="3" spans="1:18" x14ac:dyDescent="0.2">
      <c r="A3" s="1" t="s">
        <v>64</v>
      </c>
    </row>
    <row r="4" spans="1:18" ht="12.95" customHeight="1" x14ac:dyDescent="0.2">
      <c r="A4" s="203" t="s">
        <v>1</v>
      </c>
      <c r="B4" s="206" t="s">
        <v>63</v>
      </c>
      <c r="C4" s="206" t="s">
        <v>11</v>
      </c>
      <c r="D4" s="206" t="s">
        <v>12</v>
      </c>
      <c r="E4" s="196" t="s">
        <v>58</v>
      </c>
      <c r="F4" s="200"/>
      <c r="G4" s="200"/>
      <c r="H4" s="200"/>
      <c r="I4" s="200"/>
      <c r="J4" s="200"/>
      <c r="K4" s="200"/>
      <c r="L4" s="200"/>
      <c r="M4" s="200"/>
      <c r="N4" s="197"/>
      <c r="O4" s="27"/>
      <c r="P4" s="27"/>
      <c r="Q4" s="27"/>
      <c r="R4" s="27"/>
    </row>
    <row r="5" spans="1:18" ht="16.5" customHeight="1" x14ac:dyDescent="0.2">
      <c r="A5" s="204"/>
      <c r="B5" s="207"/>
      <c r="C5" s="207"/>
      <c r="D5" s="207"/>
      <c r="E5" s="202" t="s">
        <v>41</v>
      </c>
      <c r="F5" s="202"/>
      <c r="G5" s="202" t="s">
        <v>42</v>
      </c>
      <c r="H5" s="202"/>
      <c r="I5" s="202" t="s">
        <v>43</v>
      </c>
      <c r="J5" s="202"/>
      <c r="K5" s="202"/>
      <c r="L5" s="202"/>
      <c r="M5" s="202"/>
      <c r="N5" s="202"/>
      <c r="O5" s="12"/>
      <c r="P5" s="12"/>
      <c r="Q5" s="12"/>
      <c r="R5" s="12"/>
    </row>
    <row r="6" spans="1:18" ht="14.25" customHeight="1" x14ac:dyDescent="0.2">
      <c r="A6" s="205"/>
      <c r="B6" s="208"/>
      <c r="C6" s="208"/>
      <c r="D6" s="208"/>
      <c r="E6" s="58" t="s">
        <v>161</v>
      </c>
      <c r="F6" s="58" t="s">
        <v>146</v>
      </c>
      <c r="G6" s="58" t="s">
        <v>161</v>
      </c>
      <c r="H6" s="58" t="s">
        <v>162</v>
      </c>
      <c r="I6" s="196" t="s">
        <v>163</v>
      </c>
      <c r="J6" s="197"/>
      <c r="K6" s="196" t="s">
        <v>164</v>
      </c>
      <c r="L6" s="197"/>
      <c r="M6" s="198" t="s">
        <v>47</v>
      </c>
      <c r="N6" s="199"/>
      <c r="O6" s="12"/>
      <c r="P6" s="12"/>
      <c r="Q6" s="12"/>
      <c r="R6" s="12"/>
    </row>
    <row r="7" spans="1:18" x14ac:dyDescent="0.2">
      <c r="A7" s="6"/>
      <c r="B7" s="6"/>
      <c r="C7" s="6"/>
      <c r="D7" s="6" t="s">
        <v>15</v>
      </c>
      <c r="E7" s="6" t="s">
        <v>24</v>
      </c>
      <c r="F7" s="6"/>
      <c r="G7" s="6" t="s">
        <v>15</v>
      </c>
      <c r="H7" s="6" t="s">
        <v>159</v>
      </c>
      <c r="I7" s="17" t="s">
        <v>44</v>
      </c>
      <c r="J7" s="6" t="s">
        <v>160</v>
      </c>
      <c r="K7" s="17" t="s">
        <v>44</v>
      </c>
      <c r="L7" s="6" t="s">
        <v>160</v>
      </c>
      <c r="M7" s="17" t="s">
        <v>44</v>
      </c>
      <c r="N7" s="6" t="s">
        <v>160</v>
      </c>
      <c r="O7" s="13"/>
      <c r="P7" s="13"/>
      <c r="Q7" s="13"/>
      <c r="R7" s="13"/>
    </row>
    <row r="8" spans="1:18" x14ac:dyDescent="0.2">
      <c r="A8" s="1" t="s">
        <v>145</v>
      </c>
      <c r="C8">
        <f>grile!A12</f>
        <v>2019</v>
      </c>
      <c r="E8" s="11"/>
      <c r="F8" s="11"/>
      <c r="G8" s="11"/>
      <c r="H8" s="11"/>
      <c r="I8" s="11"/>
      <c r="J8" s="16"/>
      <c r="K8" s="11"/>
      <c r="L8" s="11"/>
      <c r="M8" s="11"/>
      <c r="N8" s="11"/>
      <c r="O8" s="11"/>
      <c r="P8" s="11"/>
      <c r="Q8" s="11"/>
      <c r="R8" s="11"/>
    </row>
    <row r="9" spans="1:18" x14ac:dyDescent="0.2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1"/>
      <c r="P9" s="11"/>
      <c r="Q9" s="11"/>
      <c r="R9" s="11"/>
    </row>
    <row r="10" spans="1:18" x14ac:dyDescent="0.2">
      <c r="A10" s="9">
        <v>1</v>
      </c>
      <c r="B10" s="55">
        <v>6</v>
      </c>
      <c r="C10" s="30" t="s">
        <v>86</v>
      </c>
      <c r="D10" s="8">
        <v>2.9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11"/>
      <c r="P10" s="11"/>
      <c r="Q10" s="11"/>
      <c r="R10" s="11"/>
    </row>
    <row r="11" spans="1:18" x14ac:dyDescent="0.2">
      <c r="A11" s="9">
        <v>2</v>
      </c>
      <c r="B11" s="55">
        <v>6</v>
      </c>
      <c r="C11" s="30" t="s">
        <v>87</v>
      </c>
      <c r="D11" s="8">
        <v>7.9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11"/>
      <c r="P11" s="11"/>
      <c r="Q11" s="11"/>
      <c r="R11" s="11"/>
    </row>
    <row r="12" spans="1:18" x14ac:dyDescent="0.2">
      <c r="A12" s="9">
        <v>3</v>
      </c>
      <c r="B12" s="55">
        <v>6</v>
      </c>
      <c r="C12" s="30" t="s">
        <v>88</v>
      </c>
      <c r="D12" s="8">
        <v>6.2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11"/>
      <c r="P12" s="11"/>
      <c r="Q12" s="11"/>
      <c r="R12" s="11"/>
    </row>
    <row r="13" spans="1:18" x14ac:dyDescent="0.2">
      <c r="A13" s="9">
        <v>4</v>
      </c>
      <c r="B13" s="55">
        <v>6</v>
      </c>
      <c r="C13" s="56">
        <v>80</v>
      </c>
      <c r="D13" s="8">
        <v>2.5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11"/>
      <c r="P13" s="11"/>
      <c r="Q13" s="11"/>
      <c r="R13" s="11"/>
    </row>
    <row r="14" spans="1:18" x14ac:dyDescent="0.2">
      <c r="A14" s="9">
        <v>5</v>
      </c>
      <c r="B14" s="55">
        <v>6</v>
      </c>
      <c r="C14" s="30" t="s">
        <v>89</v>
      </c>
      <c r="D14" s="8">
        <v>29.9</v>
      </c>
      <c r="E14" s="8"/>
      <c r="F14" s="8"/>
      <c r="G14" s="8"/>
      <c r="H14" s="23"/>
      <c r="I14" s="8"/>
      <c r="J14" s="8"/>
      <c r="K14" s="8"/>
      <c r="L14" s="8"/>
      <c r="M14" s="8"/>
      <c r="N14" s="8"/>
      <c r="O14" s="11"/>
      <c r="P14" s="11"/>
      <c r="Q14" s="11"/>
      <c r="R14" s="11"/>
    </row>
    <row r="15" spans="1:18" x14ac:dyDescent="0.2">
      <c r="A15" s="9">
        <v>6</v>
      </c>
      <c r="B15" s="55">
        <v>6</v>
      </c>
      <c r="C15" s="30">
        <v>82</v>
      </c>
      <c r="D15" s="8">
        <v>18.100000000000001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11"/>
      <c r="P15" s="11"/>
      <c r="Q15" s="11"/>
      <c r="R15" s="11"/>
    </row>
    <row r="16" spans="1:18" x14ac:dyDescent="0.2">
      <c r="A16" s="9">
        <v>7</v>
      </c>
      <c r="B16" s="55">
        <v>6</v>
      </c>
      <c r="C16" s="30" t="s">
        <v>90</v>
      </c>
      <c r="D16" s="8">
        <v>3.3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11"/>
      <c r="P16" s="11"/>
      <c r="Q16" s="11"/>
      <c r="R16" s="11"/>
    </row>
    <row r="17" spans="1:18" x14ac:dyDescent="0.2">
      <c r="A17" s="9">
        <v>8</v>
      </c>
      <c r="B17" s="55">
        <v>6</v>
      </c>
      <c r="C17" s="30" t="s">
        <v>91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1"/>
      <c r="P17" s="11"/>
      <c r="Q17" s="11"/>
      <c r="R17" s="11"/>
    </row>
    <row r="18" spans="1:18" x14ac:dyDescent="0.2">
      <c r="A18" s="9">
        <v>9</v>
      </c>
      <c r="B18" s="55">
        <v>6</v>
      </c>
      <c r="C18" s="30" t="s">
        <v>92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11"/>
      <c r="P18" s="11"/>
      <c r="Q18" s="11"/>
      <c r="R18" s="11"/>
    </row>
    <row r="19" spans="1:18" x14ac:dyDescent="0.2">
      <c r="A19" s="9">
        <v>10</v>
      </c>
      <c r="B19" s="55">
        <v>6</v>
      </c>
      <c r="C19" s="30" t="s">
        <v>93</v>
      </c>
      <c r="D19" s="8">
        <v>13.6</v>
      </c>
      <c r="E19" s="8"/>
      <c r="F19" s="8"/>
      <c r="G19" s="8"/>
      <c r="H19" s="8"/>
      <c r="I19" s="8"/>
      <c r="J19" s="23"/>
      <c r="K19" s="23"/>
      <c r="L19" s="23"/>
      <c r="M19" s="8"/>
      <c r="N19" s="8"/>
      <c r="O19" s="11"/>
      <c r="P19" s="11"/>
      <c r="Q19" s="11"/>
      <c r="R19" s="11"/>
    </row>
    <row r="20" spans="1:18" x14ac:dyDescent="0.2">
      <c r="A20" s="9">
        <v>11</v>
      </c>
      <c r="B20" s="55">
        <v>6</v>
      </c>
      <c r="C20" s="54" t="s">
        <v>78</v>
      </c>
      <c r="D20" s="15">
        <v>0.9</v>
      </c>
      <c r="E20" s="8"/>
      <c r="F20" s="8"/>
      <c r="G20" s="8"/>
      <c r="H20" s="8"/>
      <c r="I20" s="8"/>
      <c r="J20" s="23"/>
      <c r="K20" s="23"/>
      <c r="L20" s="23"/>
      <c r="M20" s="23"/>
      <c r="N20" s="8"/>
      <c r="O20" s="11"/>
      <c r="P20" s="11"/>
      <c r="Q20" s="11"/>
      <c r="R20" s="11"/>
    </row>
    <row r="21" spans="1:18" x14ac:dyDescent="0.2">
      <c r="A21" s="9"/>
      <c r="B21" s="15" t="s">
        <v>85</v>
      </c>
      <c r="C21" s="21"/>
      <c r="D21" s="15"/>
      <c r="E21" s="8"/>
      <c r="F21" s="8"/>
      <c r="G21" s="8"/>
      <c r="H21" s="8"/>
      <c r="I21" s="8"/>
      <c r="J21" s="23"/>
      <c r="K21" s="23"/>
      <c r="L21" s="23"/>
      <c r="M21" s="23"/>
      <c r="N21" s="8"/>
      <c r="O21" s="11"/>
      <c r="P21" s="11"/>
      <c r="Q21" s="11"/>
      <c r="R21" s="11"/>
    </row>
    <row r="22" spans="1:18" x14ac:dyDescent="0.2">
      <c r="A22" s="9">
        <v>12</v>
      </c>
      <c r="B22" s="15">
        <v>6</v>
      </c>
      <c r="C22" s="54" t="s">
        <v>94</v>
      </c>
      <c r="D22" s="15">
        <v>3.2</v>
      </c>
      <c r="E22" s="8"/>
      <c r="F22" s="8"/>
      <c r="G22" s="8"/>
      <c r="H22" s="8"/>
      <c r="I22" s="8"/>
      <c r="J22" s="23"/>
      <c r="K22" s="23"/>
      <c r="L22" s="23"/>
      <c r="M22" s="23"/>
      <c r="N22" s="8"/>
      <c r="O22" s="11"/>
      <c r="P22" s="11"/>
      <c r="Q22" s="11"/>
      <c r="R22" s="11"/>
    </row>
    <row r="23" spans="1:18" x14ac:dyDescent="0.2">
      <c r="A23" s="9">
        <v>13</v>
      </c>
      <c r="B23" s="15">
        <v>6</v>
      </c>
      <c r="C23" s="30" t="s">
        <v>95</v>
      </c>
      <c r="D23" s="8">
        <v>0.7</v>
      </c>
      <c r="E23" s="8"/>
      <c r="F23" s="8"/>
      <c r="G23" s="8"/>
      <c r="H23" s="8"/>
      <c r="I23" s="8"/>
      <c r="J23" s="23"/>
      <c r="K23" s="23"/>
      <c r="L23" s="23"/>
      <c r="M23" s="23"/>
      <c r="N23" s="8"/>
      <c r="O23" s="11"/>
      <c r="P23" s="11"/>
      <c r="Q23" s="11"/>
      <c r="R23" s="11"/>
    </row>
    <row r="24" spans="1:18" ht="13.5" customHeight="1" x14ac:dyDescent="0.2">
      <c r="A24" s="9">
        <v>14</v>
      </c>
      <c r="B24" s="15">
        <v>6</v>
      </c>
      <c r="C24" s="30" t="s">
        <v>96</v>
      </c>
      <c r="D24" s="8">
        <v>5.6</v>
      </c>
      <c r="E24" s="8"/>
      <c r="F24" s="8"/>
      <c r="G24" s="8"/>
      <c r="H24" s="8"/>
      <c r="I24" s="8"/>
      <c r="J24" s="23"/>
      <c r="K24" s="23"/>
      <c r="L24" s="23"/>
      <c r="M24" s="23"/>
      <c r="N24" s="8"/>
      <c r="O24" s="11"/>
      <c r="P24" s="11"/>
      <c r="Q24" s="11"/>
      <c r="R24" s="11"/>
    </row>
    <row r="25" spans="1:18" ht="13.5" customHeight="1" x14ac:dyDescent="0.2">
      <c r="A25" s="9">
        <v>15</v>
      </c>
      <c r="B25" s="15">
        <v>6</v>
      </c>
      <c r="C25" s="30" t="s">
        <v>97</v>
      </c>
      <c r="D25" s="8">
        <v>0.4</v>
      </c>
      <c r="E25" s="8"/>
      <c r="F25" s="8"/>
      <c r="G25" s="8"/>
      <c r="H25" s="8"/>
      <c r="I25" s="8"/>
      <c r="J25" s="23"/>
      <c r="K25" s="23"/>
      <c r="L25" s="23"/>
      <c r="M25" s="23"/>
      <c r="N25" s="8"/>
      <c r="O25" s="11"/>
      <c r="P25" s="11"/>
      <c r="Q25" s="11"/>
      <c r="R25" s="11"/>
    </row>
    <row r="26" spans="1:18" ht="13.5" customHeight="1" x14ac:dyDescent="0.2">
      <c r="A26" s="9"/>
      <c r="B26" s="15"/>
      <c r="C26" s="22"/>
      <c r="D26" s="8"/>
      <c r="E26" s="8"/>
      <c r="F26" s="8"/>
      <c r="G26" s="8"/>
      <c r="H26" s="8"/>
      <c r="I26" s="8"/>
      <c r="J26" s="23"/>
      <c r="K26" s="23"/>
      <c r="L26" s="23"/>
      <c r="M26" s="23"/>
      <c r="N26" s="8"/>
      <c r="O26" s="11"/>
      <c r="P26" s="11"/>
      <c r="Q26" s="11"/>
      <c r="R26" s="11"/>
    </row>
    <row r="27" spans="1:18" ht="13.5" customHeight="1" x14ac:dyDescent="0.2">
      <c r="A27" s="9"/>
      <c r="B27" s="15"/>
      <c r="C27" s="22"/>
      <c r="D27" s="8"/>
      <c r="E27" s="8"/>
      <c r="F27" s="8"/>
      <c r="G27" s="8"/>
      <c r="H27" s="8"/>
      <c r="I27" s="8"/>
      <c r="J27" s="23"/>
      <c r="K27" s="23"/>
      <c r="L27" s="23"/>
      <c r="M27" s="23"/>
      <c r="N27" s="8"/>
      <c r="O27" s="11"/>
      <c r="P27" s="11"/>
      <c r="Q27" s="11"/>
      <c r="R27" s="11"/>
    </row>
    <row r="28" spans="1:18" ht="13.5" customHeight="1" x14ac:dyDescent="0.2">
      <c r="A28" s="9"/>
      <c r="B28" s="15"/>
      <c r="C28" s="22"/>
      <c r="D28" s="8"/>
      <c r="E28" s="8"/>
      <c r="F28" s="8"/>
      <c r="G28" s="8"/>
      <c r="H28" s="8"/>
      <c r="I28" s="8"/>
      <c r="J28" s="23"/>
      <c r="K28" s="23"/>
      <c r="L28" s="23"/>
      <c r="M28" s="23"/>
      <c r="N28" s="8"/>
      <c r="O28" s="11"/>
      <c r="P28" s="11"/>
      <c r="Q28" s="11"/>
      <c r="R28" s="11"/>
    </row>
    <row r="29" spans="1:18" ht="13.5" customHeight="1" x14ac:dyDescent="0.2">
      <c r="A29" s="9" t="s">
        <v>17</v>
      </c>
      <c r="B29" s="9"/>
      <c r="C29" s="9"/>
      <c r="D29" s="29">
        <f>SUM(D10:D28)</f>
        <v>96.2</v>
      </c>
      <c r="E29" s="29">
        <f t="shared" ref="E29:N29" si="0">SUM(E9:E28)</f>
        <v>0</v>
      </c>
      <c r="F29" s="29">
        <f t="shared" si="0"/>
        <v>0</v>
      </c>
      <c r="G29" s="29">
        <f t="shared" si="0"/>
        <v>0</v>
      </c>
      <c r="H29" s="29"/>
      <c r="I29" s="29">
        <f t="shared" si="0"/>
        <v>0</v>
      </c>
      <c r="J29" s="29">
        <f t="shared" si="0"/>
        <v>0</v>
      </c>
      <c r="K29" s="29"/>
      <c r="L29" s="29"/>
      <c r="M29" s="29">
        <f t="shared" si="0"/>
        <v>0</v>
      </c>
      <c r="N29" s="29">
        <f t="shared" si="0"/>
        <v>0</v>
      </c>
      <c r="O29" s="14"/>
      <c r="P29" s="14"/>
      <c r="Q29" s="14"/>
      <c r="R29" s="14"/>
    </row>
    <row r="32" spans="1:18" x14ac:dyDescent="0.2">
      <c r="B32" s="1" t="s">
        <v>6</v>
      </c>
      <c r="H32" s="1" t="s">
        <v>7</v>
      </c>
    </row>
    <row r="33" spans="2:8" x14ac:dyDescent="0.2">
      <c r="B33" t="s">
        <v>8</v>
      </c>
      <c r="H33" t="s">
        <v>9</v>
      </c>
    </row>
  </sheetData>
  <mergeCells count="12">
    <mergeCell ref="I6:J6"/>
    <mergeCell ref="K6:L6"/>
    <mergeCell ref="M6:N6"/>
    <mergeCell ref="E4:N4"/>
    <mergeCell ref="A2:N2"/>
    <mergeCell ref="I5:N5"/>
    <mergeCell ref="A4:A6"/>
    <mergeCell ref="B4:B6"/>
    <mergeCell ref="D4:D6"/>
    <mergeCell ref="C4:C6"/>
    <mergeCell ref="E5:F5"/>
    <mergeCell ref="G5:H5"/>
  </mergeCells>
  <phoneticPr fontId="0" type="noConversion"/>
  <pageMargins left="0.43307086614173229" right="0.23622047244094491" top="0.98425196850393704" bottom="0.98425196850393704" header="0.51181102362204722" footer="0.51181102362204722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opLeftCell="A36" zoomScaleNormal="100" workbookViewId="0">
      <selection activeCell="W30" sqref="W30"/>
    </sheetView>
  </sheetViews>
  <sheetFormatPr defaultRowHeight="12.75" x14ac:dyDescent="0.2"/>
  <cols>
    <col min="1" max="1" width="4.5703125" customWidth="1"/>
    <col min="2" max="2" width="6.28515625" customWidth="1"/>
    <col min="3" max="3" width="6.140625" customWidth="1"/>
    <col min="4" max="4" width="5.5703125" customWidth="1"/>
    <col min="5" max="6" width="5.5703125" hidden="1" customWidth="1"/>
    <col min="7" max="7" width="9.85546875" hidden="1" customWidth="1"/>
    <col min="8" max="8" width="8.5703125" customWidth="1"/>
    <col min="9" max="9" width="7.140625" customWidth="1"/>
    <col min="10" max="10" width="10.28515625" customWidth="1"/>
    <col min="11" max="11" width="9.5703125" customWidth="1"/>
    <col min="12" max="12" width="10.85546875" customWidth="1"/>
    <col min="13" max="13" width="11" customWidth="1"/>
    <col min="14" max="14" width="4" customWidth="1"/>
    <col min="15" max="16" width="3.5703125" customWidth="1"/>
    <col min="17" max="17" width="4.7109375" customWidth="1"/>
    <col min="18" max="19" width="4.28515625" customWidth="1"/>
    <col min="20" max="20" width="6.7109375" customWidth="1"/>
  </cols>
  <sheetData>
    <row r="1" spans="1:20" x14ac:dyDescent="0.2">
      <c r="A1" s="1" t="s">
        <v>0</v>
      </c>
    </row>
    <row r="2" spans="1:20" x14ac:dyDescent="0.2">
      <c r="A2" s="213" t="s">
        <v>218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8" t="str">
        <f>antemasfond!A8</f>
        <v xml:space="preserve">ANUL </v>
      </c>
      <c r="O2" s="28"/>
      <c r="P2" s="201">
        <f>grile!A12</f>
        <v>2019</v>
      </c>
      <c r="Q2" s="201"/>
      <c r="R2" s="28"/>
    </row>
    <row r="3" spans="1:20" x14ac:dyDescent="0.2">
      <c r="A3" s="1" t="str">
        <f>antemasfond!A3</f>
        <v>PRIMARIA TARGU MURES</v>
      </c>
    </row>
    <row r="4" spans="1:20" x14ac:dyDescent="0.2">
      <c r="A4" s="202" t="s">
        <v>1</v>
      </c>
      <c r="B4" s="209" t="s">
        <v>10</v>
      </c>
      <c r="C4" s="209" t="s">
        <v>11</v>
      </c>
      <c r="D4" s="209" t="s">
        <v>12</v>
      </c>
      <c r="E4" s="202" t="s">
        <v>13</v>
      </c>
      <c r="F4" s="202" t="s">
        <v>14</v>
      </c>
      <c r="G4" s="202" t="s">
        <v>26</v>
      </c>
      <c r="H4" s="202" t="s">
        <v>57</v>
      </c>
      <c r="I4" s="202"/>
      <c r="J4" s="202"/>
      <c r="K4" s="202"/>
      <c r="L4" s="202"/>
      <c r="M4" s="202"/>
      <c r="N4" s="210" t="s">
        <v>27</v>
      </c>
      <c r="O4" s="211"/>
      <c r="P4" s="211"/>
      <c r="Q4" s="211"/>
      <c r="R4" s="211"/>
      <c r="S4" s="211"/>
      <c r="T4" s="212"/>
    </row>
    <row r="5" spans="1:20" ht="48" x14ac:dyDescent="0.2">
      <c r="A5" s="202"/>
      <c r="B5" s="209"/>
      <c r="C5" s="209"/>
      <c r="D5" s="209"/>
      <c r="E5" s="202"/>
      <c r="F5" s="202"/>
      <c r="G5" s="202"/>
      <c r="H5" s="47" t="s">
        <v>28</v>
      </c>
      <c r="I5" s="47" t="s">
        <v>29</v>
      </c>
      <c r="J5" s="47" t="s">
        <v>30</v>
      </c>
      <c r="K5" s="47" t="s">
        <v>166</v>
      </c>
      <c r="L5" s="47" t="s">
        <v>144</v>
      </c>
      <c r="M5" s="47" t="s">
        <v>31</v>
      </c>
      <c r="N5" s="18" t="s">
        <v>32</v>
      </c>
      <c r="O5" s="18" t="s">
        <v>167</v>
      </c>
      <c r="P5" s="18" t="s">
        <v>61</v>
      </c>
      <c r="Q5" s="18" t="s">
        <v>33</v>
      </c>
      <c r="R5" s="18" t="s">
        <v>35</v>
      </c>
      <c r="S5" s="18" t="s">
        <v>34</v>
      </c>
      <c r="T5" s="24" t="s">
        <v>36</v>
      </c>
    </row>
    <row r="6" spans="1:20" x14ac:dyDescent="0.2">
      <c r="A6" s="6"/>
      <c r="B6" s="6"/>
      <c r="C6" s="6"/>
      <c r="D6" s="6" t="s">
        <v>15</v>
      </c>
      <c r="E6" s="6" t="s">
        <v>16</v>
      </c>
      <c r="F6" s="6" t="s">
        <v>16</v>
      </c>
      <c r="G6" s="6"/>
      <c r="H6" s="6" t="s">
        <v>23</v>
      </c>
      <c r="I6" s="6" t="s">
        <v>5</v>
      </c>
      <c r="J6" s="6" t="s">
        <v>5</v>
      </c>
      <c r="K6" s="6" t="s">
        <v>24</v>
      </c>
      <c r="L6" s="6" t="s">
        <v>24</v>
      </c>
      <c r="M6" s="6" t="s">
        <v>25</v>
      </c>
      <c r="N6" s="19" t="s">
        <v>16</v>
      </c>
      <c r="O6" s="19" t="s">
        <v>16</v>
      </c>
      <c r="P6" s="19" t="s">
        <v>16</v>
      </c>
      <c r="Q6" s="19" t="s">
        <v>16</v>
      </c>
      <c r="R6" s="19" t="s">
        <v>16</v>
      </c>
      <c r="S6" s="19" t="s">
        <v>16</v>
      </c>
      <c r="T6" s="8" t="s">
        <v>98</v>
      </c>
    </row>
    <row r="7" spans="1:20" x14ac:dyDescent="0.2">
      <c r="A7" s="1" t="s">
        <v>60</v>
      </c>
      <c r="B7" s="7"/>
      <c r="C7" s="7"/>
      <c r="D7" s="46" t="str">
        <f>antemasfond!A8</f>
        <v xml:space="preserve">ANUL </v>
      </c>
      <c r="E7" s="7"/>
      <c r="F7" s="8"/>
      <c r="G7" s="7"/>
      <c r="H7" s="9">
        <f>grile!A12</f>
        <v>2019</v>
      </c>
      <c r="I7" s="8"/>
      <c r="J7" s="8"/>
      <c r="K7" s="8"/>
      <c r="L7" s="8"/>
      <c r="M7" s="20"/>
      <c r="N7" s="8"/>
      <c r="O7" s="8"/>
      <c r="P7" s="8"/>
      <c r="Q7" s="8"/>
      <c r="R7" s="8"/>
      <c r="S7" s="8"/>
      <c r="T7" s="10"/>
    </row>
    <row r="8" spans="1:20" x14ac:dyDescent="0.2">
      <c r="A8" s="9">
        <v>1</v>
      </c>
      <c r="B8" s="50"/>
      <c r="C8" s="50"/>
      <c r="D8" s="51"/>
      <c r="E8" s="51"/>
      <c r="F8" s="8"/>
      <c r="G8" s="7"/>
      <c r="H8" s="8"/>
      <c r="I8" s="8"/>
      <c r="J8" s="20"/>
      <c r="K8" s="52"/>
      <c r="L8" s="52"/>
      <c r="M8" s="8"/>
      <c r="N8" s="8"/>
      <c r="O8" s="53"/>
      <c r="P8" s="8"/>
      <c r="Q8" s="53"/>
      <c r="R8" s="8"/>
      <c r="S8" s="52"/>
      <c r="T8" s="20">
        <f>N8*483+O8*469+P8*530+Q8*381+R8*375+S8*423</f>
        <v>0</v>
      </c>
    </row>
    <row r="9" spans="1:20" x14ac:dyDescent="0.2">
      <c r="A9" s="9">
        <v>2</v>
      </c>
      <c r="B9" s="7"/>
      <c r="C9" s="7"/>
      <c r="D9" s="7"/>
      <c r="E9" s="7"/>
      <c r="F9" s="8"/>
      <c r="G9" s="7"/>
      <c r="H9" s="8"/>
      <c r="I9" s="8"/>
      <c r="J9" s="8"/>
      <c r="K9" s="8"/>
      <c r="L9" s="8"/>
      <c r="M9" s="20"/>
      <c r="N9" s="8"/>
      <c r="O9" s="8"/>
      <c r="P9" s="8"/>
      <c r="Q9" s="8"/>
      <c r="R9" s="8"/>
      <c r="S9" s="8"/>
      <c r="T9" s="20">
        <f>N9*483+O9*469+P9*530+Q9*381+R9*375+S9*423</f>
        <v>0</v>
      </c>
    </row>
    <row r="10" spans="1:20" x14ac:dyDescent="0.2">
      <c r="A10" s="9" t="s">
        <v>17</v>
      </c>
      <c r="B10" s="9"/>
      <c r="C10" s="9"/>
      <c r="D10" s="9">
        <f>SUM(D8:D9)</f>
        <v>0</v>
      </c>
      <c r="E10" s="9">
        <f t="shared" ref="E10:T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 t="shared" si="0"/>
        <v>0</v>
      </c>
      <c r="N10" s="9">
        <f t="shared" si="0"/>
        <v>0</v>
      </c>
      <c r="O10" s="9">
        <f t="shared" si="0"/>
        <v>0</v>
      </c>
      <c r="P10" s="9">
        <f t="shared" si="0"/>
        <v>0</v>
      </c>
      <c r="Q10" s="9">
        <f t="shared" si="0"/>
        <v>0</v>
      </c>
      <c r="R10" s="9">
        <f t="shared" si="0"/>
        <v>0</v>
      </c>
      <c r="S10" s="9">
        <f t="shared" si="0"/>
        <v>0</v>
      </c>
      <c r="T10" s="9">
        <f t="shared" si="0"/>
        <v>0</v>
      </c>
    </row>
    <row r="11" spans="1:20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x14ac:dyDescent="0.2">
      <c r="T12" s="4"/>
    </row>
    <row r="13" spans="1:20" x14ac:dyDescent="0.2">
      <c r="A13" s="1" t="s">
        <v>143</v>
      </c>
      <c r="T13" s="4"/>
    </row>
    <row r="14" spans="1:20" x14ac:dyDescent="0.2">
      <c r="A14" s="203" t="s">
        <v>1</v>
      </c>
      <c r="B14" s="206" t="s">
        <v>10</v>
      </c>
      <c r="C14" s="206" t="s">
        <v>11</v>
      </c>
      <c r="D14" s="206" t="s">
        <v>12</v>
      </c>
      <c r="E14" s="203"/>
      <c r="F14" s="203"/>
      <c r="G14" s="203"/>
      <c r="H14" s="196" t="s">
        <v>58</v>
      </c>
      <c r="I14" s="200"/>
      <c r="J14" s="200"/>
      <c r="K14" s="200"/>
      <c r="L14" s="200"/>
      <c r="M14" s="197"/>
      <c r="N14" s="210" t="s">
        <v>27</v>
      </c>
      <c r="O14" s="211"/>
      <c r="P14" s="211"/>
      <c r="Q14" s="211"/>
      <c r="R14" s="211"/>
      <c r="S14" s="211"/>
      <c r="T14" s="211"/>
    </row>
    <row r="15" spans="1:20" ht="37.5" customHeight="1" x14ac:dyDescent="0.2">
      <c r="A15" s="205"/>
      <c r="B15" s="208"/>
      <c r="C15" s="208"/>
      <c r="D15" s="208"/>
      <c r="E15" s="205"/>
      <c r="F15" s="205"/>
      <c r="G15" s="205"/>
      <c r="H15" s="47" t="s">
        <v>37</v>
      </c>
      <c r="I15" s="47" t="s">
        <v>38</v>
      </c>
      <c r="J15" s="47" t="s">
        <v>39</v>
      </c>
      <c r="K15" s="47" t="s">
        <v>30</v>
      </c>
      <c r="L15" s="47" t="s">
        <v>40</v>
      </c>
      <c r="M15" s="47" t="s">
        <v>220</v>
      </c>
      <c r="N15" s="18" t="s">
        <v>32</v>
      </c>
      <c r="O15" s="18" t="s">
        <v>167</v>
      </c>
      <c r="P15" s="18" t="s">
        <v>61</v>
      </c>
      <c r="Q15" s="18" t="s">
        <v>33</v>
      </c>
      <c r="R15" s="18" t="s">
        <v>35</v>
      </c>
      <c r="S15" s="18" t="s">
        <v>34</v>
      </c>
      <c r="T15" s="49" t="s">
        <v>36</v>
      </c>
    </row>
    <row r="16" spans="1:20" x14ac:dyDescent="0.2">
      <c r="A16" s="6"/>
      <c r="B16" s="6"/>
      <c r="C16" s="6"/>
      <c r="D16" s="6" t="s">
        <v>15</v>
      </c>
      <c r="E16" s="6"/>
      <c r="F16" s="6"/>
      <c r="G16" s="6"/>
      <c r="H16" s="6" t="s">
        <v>5</v>
      </c>
      <c r="I16" s="6" t="s">
        <v>5</v>
      </c>
      <c r="J16" s="6" t="s">
        <v>5</v>
      </c>
      <c r="K16" s="6" t="s">
        <v>20</v>
      </c>
      <c r="L16" s="6" t="s">
        <v>24</v>
      </c>
      <c r="M16" s="6" t="s">
        <v>24</v>
      </c>
      <c r="N16" s="19" t="s">
        <v>16</v>
      </c>
      <c r="O16" s="19" t="s">
        <v>16</v>
      </c>
      <c r="P16" s="19" t="s">
        <v>16</v>
      </c>
      <c r="Q16" s="19" t="s">
        <v>16</v>
      </c>
      <c r="R16" s="19" t="s">
        <v>16</v>
      </c>
      <c r="S16" s="19" t="s">
        <v>16</v>
      </c>
      <c r="T16" s="6" t="s">
        <v>56</v>
      </c>
    </row>
    <row r="17" spans="1:20" x14ac:dyDescent="0.2">
      <c r="A17" s="9">
        <v>1</v>
      </c>
      <c r="B17" s="6">
        <v>3</v>
      </c>
      <c r="C17" s="6" t="s">
        <v>83</v>
      </c>
      <c r="D17" s="6">
        <v>0.8</v>
      </c>
      <c r="E17" s="8"/>
      <c r="F17" s="8"/>
      <c r="G17" s="8"/>
      <c r="H17" s="8">
        <v>0.08</v>
      </c>
      <c r="I17" s="8"/>
      <c r="J17" s="8"/>
      <c r="K17" s="8">
        <v>8</v>
      </c>
      <c r="L17" s="8"/>
      <c r="M17" s="7"/>
      <c r="N17" s="8"/>
      <c r="O17" s="7"/>
      <c r="P17" s="8"/>
      <c r="Q17" s="8">
        <v>0.08</v>
      </c>
      <c r="R17" s="8"/>
      <c r="S17" s="8"/>
      <c r="T17" s="20">
        <f>N17*483+O17*469+P17*530+Q17*381+R17*375+S17*423</f>
        <v>30.48</v>
      </c>
    </row>
    <row r="18" spans="1:20" x14ac:dyDescent="0.2">
      <c r="A18" s="9">
        <v>2</v>
      </c>
      <c r="B18" s="6">
        <v>3</v>
      </c>
      <c r="C18" s="19" t="s">
        <v>65</v>
      </c>
      <c r="D18" s="164">
        <v>6.2</v>
      </c>
      <c r="E18" s="8"/>
      <c r="F18" s="8"/>
      <c r="G18" s="8"/>
      <c r="H18" s="8"/>
      <c r="I18" s="8"/>
      <c r="J18" s="8"/>
      <c r="K18" s="8"/>
      <c r="L18" s="8"/>
      <c r="M18" s="7">
        <v>200</v>
      </c>
      <c r="N18" s="8"/>
      <c r="O18" s="7"/>
      <c r="P18" s="8"/>
      <c r="Q18" s="8"/>
      <c r="R18" s="8"/>
      <c r="S18" s="8"/>
      <c r="T18" s="20">
        <f t="shared" ref="T18:T44" si="1">N18*483+O18*469+P18*530+Q18*381+R18*375+S18*423</f>
        <v>0</v>
      </c>
    </row>
    <row r="19" spans="1:20" x14ac:dyDescent="0.2">
      <c r="A19" s="9">
        <v>3</v>
      </c>
      <c r="B19" s="6">
        <v>3</v>
      </c>
      <c r="C19" s="19" t="s">
        <v>68</v>
      </c>
      <c r="D19" s="164">
        <v>21.5</v>
      </c>
      <c r="E19" s="8"/>
      <c r="F19" s="8"/>
      <c r="G19" s="8"/>
      <c r="H19" s="8"/>
      <c r="I19" s="8"/>
      <c r="J19" s="8"/>
      <c r="K19" s="8"/>
      <c r="L19" s="8"/>
      <c r="M19" s="7">
        <v>930</v>
      </c>
      <c r="N19" s="8"/>
      <c r="O19" s="7"/>
      <c r="P19" s="8"/>
      <c r="Q19" s="8"/>
      <c r="R19" s="8"/>
      <c r="S19" s="8"/>
      <c r="T19" s="20">
        <f t="shared" si="1"/>
        <v>0</v>
      </c>
    </row>
    <row r="20" spans="1:20" x14ac:dyDescent="0.2">
      <c r="A20" s="9">
        <v>4</v>
      </c>
      <c r="B20" s="6">
        <v>3</v>
      </c>
      <c r="C20" s="19" t="s">
        <v>66</v>
      </c>
      <c r="D20" s="164">
        <v>5.8</v>
      </c>
      <c r="E20" s="8"/>
      <c r="F20" s="8"/>
      <c r="G20" s="8"/>
      <c r="H20" s="8"/>
      <c r="I20" s="8"/>
      <c r="J20" s="8"/>
      <c r="K20" s="8"/>
      <c r="L20" s="8"/>
      <c r="M20" s="7">
        <v>120</v>
      </c>
      <c r="N20" s="8"/>
      <c r="O20" s="7"/>
      <c r="P20" s="8"/>
      <c r="Q20" s="8"/>
      <c r="R20" s="8"/>
      <c r="S20" s="8"/>
      <c r="T20" s="20">
        <f t="shared" si="1"/>
        <v>0</v>
      </c>
    </row>
    <row r="21" spans="1:20" x14ac:dyDescent="0.2">
      <c r="A21" s="9">
        <v>5</v>
      </c>
      <c r="B21" s="6">
        <v>3</v>
      </c>
      <c r="C21" s="19" t="s">
        <v>67</v>
      </c>
      <c r="D21" s="164">
        <v>1.4</v>
      </c>
      <c r="E21" s="8"/>
      <c r="F21" s="8"/>
      <c r="G21" s="8"/>
      <c r="H21" s="8"/>
      <c r="I21" s="8"/>
      <c r="J21" s="8"/>
      <c r="K21" s="8"/>
      <c r="L21" s="8"/>
      <c r="M21" s="7">
        <v>50</v>
      </c>
      <c r="N21" s="8"/>
      <c r="O21" s="7"/>
      <c r="P21" s="8"/>
      <c r="Q21" s="8"/>
      <c r="R21" s="8"/>
      <c r="S21" s="8"/>
      <c r="T21" s="20">
        <f t="shared" si="1"/>
        <v>0</v>
      </c>
    </row>
    <row r="22" spans="1:20" x14ac:dyDescent="0.2">
      <c r="A22" s="9">
        <v>6</v>
      </c>
      <c r="B22" s="6">
        <v>6</v>
      </c>
      <c r="C22" s="19">
        <v>1</v>
      </c>
      <c r="D22" s="164">
        <v>12.1</v>
      </c>
      <c r="E22" s="8"/>
      <c r="F22" s="8"/>
      <c r="G22" s="8"/>
      <c r="H22" s="8"/>
      <c r="I22" s="8"/>
      <c r="J22" s="8"/>
      <c r="K22" s="8"/>
      <c r="L22" s="8"/>
      <c r="M22" s="7">
        <v>500</v>
      </c>
      <c r="N22" s="8"/>
      <c r="O22" s="7"/>
      <c r="P22" s="8"/>
      <c r="Q22" s="8"/>
      <c r="R22" s="8"/>
      <c r="S22" s="8"/>
      <c r="T22" s="20">
        <f t="shared" si="1"/>
        <v>0</v>
      </c>
    </row>
    <row r="23" spans="1:20" x14ac:dyDescent="0.2">
      <c r="A23" s="9">
        <v>7</v>
      </c>
      <c r="B23" s="6">
        <v>6</v>
      </c>
      <c r="C23" s="19">
        <v>3</v>
      </c>
      <c r="D23" s="164">
        <v>21.7</v>
      </c>
      <c r="E23" s="8"/>
      <c r="F23" s="8"/>
      <c r="G23" s="8"/>
      <c r="H23" s="8"/>
      <c r="I23" s="8"/>
      <c r="J23" s="8"/>
      <c r="K23" s="8"/>
      <c r="L23" s="8"/>
      <c r="M23" s="7">
        <v>210</v>
      </c>
      <c r="N23" s="8"/>
      <c r="O23" s="7"/>
      <c r="P23" s="8"/>
      <c r="Q23" s="8"/>
      <c r="R23" s="8"/>
      <c r="S23" s="8"/>
      <c r="T23" s="20">
        <f t="shared" si="1"/>
        <v>0</v>
      </c>
    </row>
    <row r="24" spans="1:20" x14ac:dyDescent="0.2">
      <c r="A24" s="9">
        <v>8</v>
      </c>
      <c r="B24" s="6">
        <v>6</v>
      </c>
      <c r="C24" s="6">
        <v>106</v>
      </c>
      <c r="D24" s="30">
        <v>28.7</v>
      </c>
      <c r="E24" s="8"/>
      <c r="F24" s="8"/>
      <c r="G24" s="8"/>
      <c r="H24" s="8"/>
      <c r="I24" s="8"/>
      <c r="J24" s="8"/>
      <c r="K24" s="8"/>
      <c r="L24" s="8"/>
      <c r="M24" s="8">
        <v>100</v>
      </c>
      <c r="N24" s="8"/>
      <c r="O24" s="7"/>
      <c r="P24" s="8"/>
      <c r="Q24" s="8"/>
      <c r="R24" s="8"/>
      <c r="S24" s="8"/>
      <c r="T24" s="20">
        <f t="shared" si="1"/>
        <v>0</v>
      </c>
    </row>
    <row r="25" spans="1:20" x14ac:dyDescent="0.2">
      <c r="A25" s="9">
        <v>9</v>
      </c>
      <c r="B25" s="6">
        <v>6</v>
      </c>
      <c r="C25" s="6" t="s">
        <v>225</v>
      </c>
      <c r="D25" s="30">
        <v>3</v>
      </c>
      <c r="E25" s="8"/>
      <c r="F25" s="8"/>
      <c r="G25" s="8"/>
      <c r="H25" s="8"/>
      <c r="I25" s="8"/>
      <c r="J25" s="8"/>
      <c r="K25" s="8"/>
      <c r="L25" s="8"/>
      <c r="M25" s="8">
        <v>30</v>
      </c>
      <c r="N25" s="8"/>
      <c r="O25" s="8"/>
      <c r="P25" s="8"/>
      <c r="Q25" s="8"/>
      <c r="R25" s="8"/>
      <c r="S25" s="8"/>
      <c r="T25" s="20">
        <f t="shared" si="1"/>
        <v>0</v>
      </c>
    </row>
    <row r="26" spans="1:20" x14ac:dyDescent="0.2">
      <c r="A26" s="9">
        <v>10</v>
      </c>
      <c r="B26" s="6">
        <v>6</v>
      </c>
      <c r="C26" s="6" t="s">
        <v>226</v>
      </c>
      <c r="D26" s="30">
        <v>0.6</v>
      </c>
      <c r="E26" s="8"/>
      <c r="F26" s="8"/>
      <c r="G26" s="8"/>
      <c r="H26" s="8"/>
      <c r="I26" s="8"/>
      <c r="J26" s="8"/>
      <c r="K26" s="8"/>
      <c r="L26" s="8"/>
      <c r="M26" s="8">
        <v>10</v>
      </c>
      <c r="N26" s="8"/>
      <c r="O26" s="8"/>
      <c r="P26" s="8"/>
      <c r="Q26" s="8"/>
      <c r="R26" s="8"/>
      <c r="S26" s="8"/>
      <c r="T26" s="20">
        <f t="shared" si="1"/>
        <v>0</v>
      </c>
    </row>
    <row r="27" spans="1:20" x14ac:dyDescent="0.2">
      <c r="A27" s="9">
        <v>11</v>
      </c>
      <c r="B27" s="6">
        <v>6</v>
      </c>
      <c r="C27" s="6" t="s">
        <v>227</v>
      </c>
      <c r="D27" s="30">
        <v>16.399999999999999</v>
      </c>
      <c r="E27" s="8"/>
      <c r="F27" s="8"/>
      <c r="G27" s="8"/>
      <c r="H27" s="8"/>
      <c r="I27" s="8"/>
      <c r="J27" s="8"/>
      <c r="K27" s="8"/>
      <c r="L27" s="8"/>
      <c r="M27" s="8">
        <v>100</v>
      </c>
      <c r="N27" s="8"/>
      <c r="O27" s="7"/>
      <c r="P27" s="8"/>
      <c r="Q27" s="8"/>
      <c r="R27" s="8"/>
      <c r="S27" s="8"/>
      <c r="T27" s="20">
        <f t="shared" si="1"/>
        <v>0</v>
      </c>
    </row>
    <row r="28" spans="1:20" x14ac:dyDescent="0.2">
      <c r="A28" s="9">
        <v>12</v>
      </c>
      <c r="B28" s="6">
        <v>6</v>
      </c>
      <c r="C28" s="6" t="s">
        <v>228</v>
      </c>
      <c r="D28" s="30">
        <v>2.5</v>
      </c>
      <c r="E28" s="8"/>
      <c r="F28" s="8"/>
      <c r="G28" s="8"/>
      <c r="H28" s="8"/>
      <c r="I28" s="8"/>
      <c r="J28" s="8"/>
      <c r="K28" s="8"/>
      <c r="L28" s="8"/>
      <c r="M28" s="8">
        <v>50</v>
      </c>
      <c r="N28" s="8"/>
      <c r="O28" s="7"/>
      <c r="P28" s="8"/>
      <c r="Q28" s="8"/>
      <c r="R28" s="8"/>
      <c r="S28" s="8"/>
      <c r="T28" s="20">
        <f t="shared" si="1"/>
        <v>0</v>
      </c>
    </row>
    <row r="29" spans="1:20" x14ac:dyDescent="0.2">
      <c r="A29" s="9">
        <v>13</v>
      </c>
      <c r="B29" s="6">
        <v>6</v>
      </c>
      <c r="C29" s="6" t="s">
        <v>229</v>
      </c>
      <c r="D29" s="30">
        <v>2.6</v>
      </c>
      <c r="E29" s="8"/>
      <c r="F29" s="8"/>
      <c r="G29" s="8"/>
      <c r="H29" s="8"/>
      <c r="I29" s="8"/>
      <c r="J29" s="8"/>
      <c r="K29" s="8"/>
      <c r="L29" s="8"/>
      <c r="M29" s="8">
        <v>50</v>
      </c>
      <c r="N29" s="8"/>
      <c r="O29" s="7"/>
      <c r="P29" s="8"/>
      <c r="Q29" s="8"/>
      <c r="R29" s="8"/>
      <c r="S29" s="8"/>
      <c r="T29" s="20">
        <f t="shared" si="1"/>
        <v>0</v>
      </c>
    </row>
    <row r="30" spans="1:20" x14ac:dyDescent="0.2">
      <c r="A30" s="9">
        <v>14</v>
      </c>
      <c r="B30" s="6">
        <v>6</v>
      </c>
      <c r="C30" s="19" t="s">
        <v>84</v>
      </c>
      <c r="D30" s="164">
        <v>2.5</v>
      </c>
      <c r="E30" s="8"/>
      <c r="F30" s="8"/>
      <c r="G30" s="8"/>
      <c r="H30" s="8"/>
      <c r="I30" s="8"/>
      <c r="J30" s="8"/>
      <c r="K30" s="8"/>
      <c r="L30" s="8"/>
      <c r="M30" s="7">
        <v>60</v>
      </c>
      <c r="N30" s="8"/>
      <c r="O30" s="7"/>
      <c r="P30" s="8"/>
      <c r="Q30" s="8"/>
      <c r="R30" s="8"/>
      <c r="S30" s="8"/>
      <c r="T30" s="20">
        <f t="shared" si="1"/>
        <v>0</v>
      </c>
    </row>
    <row r="31" spans="1:20" x14ac:dyDescent="0.2">
      <c r="A31" s="9">
        <v>15</v>
      </c>
      <c r="B31" s="6">
        <v>6</v>
      </c>
      <c r="C31" s="19" t="s">
        <v>69</v>
      </c>
      <c r="D31" s="164">
        <v>10.5</v>
      </c>
      <c r="E31" s="8"/>
      <c r="F31" s="8"/>
      <c r="G31" s="8"/>
      <c r="H31" s="8"/>
      <c r="I31" s="8"/>
      <c r="J31" s="8"/>
      <c r="K31" s="8"/>
      <c r="L31" s="8"/>
      <c r="M31" s="7">
        <v>300</v>
      </c>
      <c r="N31" s="8"/>
      <c r="O31" s="7"/>
      <c r="P31" s="8"/>
      <c r="Q31" s="8"/>
      <c r="R31" s="8"/>
      <c r="S31" s="8"/>
      <c r="T31" s="20">
        <f t="shared" si="1"/>
        <v>0</v>
      </c>
    </row>
    <row r="32" spans="1:20" x14ac:dyDescent="0.2">
      <c r="A32" s="9">
        <v>16</v>
      </c>
      <c r="B32" s="6">
        <v>6</v>
      </c>
      <c r="C32" s="6" t="s">
        <v>223</v>
      </c>
      <c r="D32" s="30">
        <v>12.4</v>
      </c>
      <c r="E32" s="8"/>
      <c r="F32" s="8"/>
      <c r="G32" s="8"/>
      <c r="H32" s="8"/>
      <c r="I32" s="8"/>
      <c r="J32" s="8"/>
      <c r="K32" s="8"/>
      <c r="L32" s="8"/>
      <c r="M32" s="8">
        <v>300</v>
      </c>
      <c r="N32" s="8"/>
      <c r="O32" s="7"/>
      <c r="P32" s="8"/>
      <c r="Q32" s="8"/>
      <c r="R32" s="8"/>
      <c r="S32" s="8"/>
      <c r="T32" s="20">
        <f t="shared" si="1"/>
        <v>0</v>
      </c>
    </row>
    <row r="33" spans="1:21" x14ac:dyDescent="0.2">
      <c r="A33" s="9">
        <v>17</v>
      </c>
      <c r="B33" s="6">
        <v>6</v>
      </c>
      <c r="C33" s="6" t="s">
        <v>224</v>
      </c>
      <c r="D33" s="30">
        <v>5.7</v>
      </c>
      <c r="E33" s="8"/>
      <c r="F33" s="8"/>
      <c r="G33" s="8"/>
      <c r="H33" s="8"/>
      <c r="I33" s="8"/>
      <c r="J33" s="8"/>
      <c r="K33" s="8"/>
      <c r="L33" s="8"/>
      <c r="M33" s="8">
        <v>50</v>
      </c>
      <c r="N33" s="8"/>
      <c r="O33" s="7"/>
      <c r="P33" s="8"/>
      <c r="Q33" s="8"/>
      <c r="R33" s="8"/>
      <c r="S33" s="8"/>
      <c r="T33" s="20">
        <f t="shared" si="1"/>
        <v>0</v>
      </c>
    </row>
    <row r="34" spans="1:21" x14ac:dyDescent="0.2">
      <c r="A34" s="9">
        <v>18</v>
      </c>
      <c r="B34" s="6">
        <v>6</v>
      </c>
      <c r="C34" s="19" t="s">
        <v>70</v>
      </c>
      <c r="D34" s="164">
        <v>12.3</v>
      </c>
      <c r="E34" s="8"/>
      <c r="F34" s="8"/>
      <c r="G34" s="8"/>
      <c r="H34" s="8"/>
      <c r="I34" s="8"/>
      <c r="J34" s="8"/>
      <c r="K34" s="8"/>
      <c r="L34" s="8"/>
      <c r="M34" s="7">
        <v>360</v>
      </c>
      <c r="N34" s="8"/>
      <c r="O34" s="7"/>
      <c r="P34" s="8"/>
      <c r="Q34" s="8"/>
      <c r="R34" s="8"/>
      <c r="S34" s="8"/>
      <c r="T34" s="20">
        <f t="shared" si="1"/>
        <v>0</v>
      </c>
    </row>
    <row r="35" spans="1:21" x14ac:dyDescent="0.2">
      <c r="A35" s="9">
        <v>19</v>
      </c>
      <c r="B35" s="6">
        <v>6</v>
      </c>
      <c r="C35" s="19" t="s">
        <v>71</v>
      </c>
      <c r="D35" s="164">
        <v>4</v>
      </c>
      <c r="E35" s="8"/>
      <c r="F35" s="8"/>
      <c r="G35" s="8"/>
      <c r="H35" s="8"/>
      <c r="I35" s="8"/>
      <c r="J35" s="8"/>
      <c r="K35" s="8"/>
      <c r="L35" s="8"/>
      <c r="M35" s="7">
        <v>120</v>
      </c>
      <c r="N35" s="8"/>
      <c r="O35" s="7"/>
      <c r="P35" s="8"/>
      <c r="Q35" s="8"/>
      <c r="R35" s="8"/>
      <c r="S35" s="8"/>
      <c r="T35" s="20">
        <f t="shared" si="1"/>
        <v>0</v>
      </c>
    </row>
    <row r="36" spans="1:21" x14ac:dyDescent="0.2">
      <c r="A36" s="9">
        <v>20</v>
      </c>
      <c r="B36" s="6">
        <v>6</v>
      </c>
      <c r="C36" s="19" t="s">
        <v>72</v>
      </c>
      <c r="D36" s="164">
        <v>13.2</v>
      </c>
      <c r="E36" s="8"/>
      <c r="F36" s="8"/>
      <c r="G36" s="8"/>
      <c r="H36" s="8"/>
      <c r="I36" s="8"/>
      <c r="J36" s="8"/>
      <c r="K36" s="8"/>
      <c r="L36" s="8"/>
      <c r="M36" s="7">
        <v>330</v>
      </c>
      <c r="N36" s="8"/>
      <c r="O36" s="7"/>
      <c r="P36" s="8"/>
      <c r="Q36" s="8"/>
      <c r="R36" s="8"/>
      <c r="S36" s="8"/>
      <c r="T36" s="20">
        <f t="shared" si="1"/>
        <v>0</v>
      </c>
    </row>
    <row r="37" spans="1:21" x14ac:dyDescent="0.2">
      <c r="A37" s="9">
        <v>21</v>
      </c>
      <c r="B37" s="6">
        <v>6</v>
      </c>
      <c r="C37" s="19" t="s">
        <v>73</v>
      </c>
      <c r="D37" s="164">
        <v>4.5999999999999996</v>
      </c>
      <c r="E37" s="8"/>
      <c r="F37" s="8"/>
      <c r="G37" s="8"/>
      <c r="H37" s="8"/>
      <c r="I37" s="8"/>
      <c r="J37" s="8"/>
      <c r="K37" s="8"/>
      <c r="L37" s="8"/>
      <c r="M37" s="7">
        <v>130</v>
      </c>
      <c r="N37" s="8"/>
      <c r="O37" s="7"/>
      <c r="P37" s="8"/>
      <c r="Q37" s="8"/>
      <c r="R37" s="8"/>
      <c r="S37" s="8"/>
      <c r="T37" s="20">
        <f t="shared" si="1"/>
        <v>0</v>
      </c>
    </row>
    <row r="38" spans="1:21" x14ac:dyDescent="0.2">
      <c r="A38" s="9">
        <v>22</v>
      </c>
      <c r="B38" s="6">
        <v>6</v>
      </c>
      <c r="C38" s="19" t="s">
        <v>80</v>
      </c>
      <c r="D38" s="164">
        <v>6.1</v>
      </c>
      <c r="E38" s="8"/>
      <c r="F38" s="8"/>
      <c r="G38" s="8"/>
      <c r="H38" s="8"/>
      <c r="I38" s="8"/>
      <c r="J38" s="8"/>
      <c r="K38" s="8"/>
      <c r="L38" s="8"/>
      <c r="M38" s="7">
        <v>100</v>
      </c>
      <c r="N38" s="8"/>
      <c r="O38" s="7"/>
      <c r="P38" s="8"/>
      <c r="Q38" s="8"/>
      <c r="R38" s="8"/>
      <c r="S38" s="8"/>
      <c r="T38" s="20">
        <f t="shared" si="1"/>
        <v>0</v>
      </c>
    </row>
    <row r="39" spans="1:21" x14ac:dyDescent="0.2">
      <c r="A39" s="9">
        <v>23</v>
      </c>
      <c r="B39" s="6">
        <v>6</v>
      </c>
      <c r="C39" s="19" t="s">
        <v>81</v>
      </c>
      <c r="D39" s="164">
        <v>2.2000000000000002</v>
      </c>
      <c r="E39" s="8"/>
      <c r="F39" s="8"/>
      <c r="G39" s="8"/>
      <c r="H39" s="8"/>
      <c r="I39" s="8"/>
      <c r="J39" s="8"/>
      <c r="K39" s="8"/>
      <c r="L39" s="8"/>
      <c r="M39" s="7">
        <v>30</v>
      </c>
      <c r="N39" s="8"/>
      <c r="O39" s="7"/>
      <c r="P39" s="8"/>
      <c r="Q39" s="8"/>
      <c r="R39" s="8"/>
      <c r="S39" s="8"/>
      <c r="T39" s="20">
        <f t="shared" si="1"/>
        <v>0</v>
      </c>
    </row>
    <row r="40" spans="1:21" x14ac:dyDescent="0.2">
      <c r="A40" s="9">
        <v>24</v>
      </c>
      <c r="B40" s="6">
        <v>6</v>
      </c>
      <c r="C40" s="19" t="s">
        <v>74</v>
      </c>
      <c r="D40" s="164">
        <v>2.6</v>
      </c>
      <c r="E40" s="8">
        <v>0.5</v>
      </c>
      <c r="F40" s="20">
        <f>E40/D40*100</f>
        <v>19.23076923076923</v>
      </c>
      <c r="G40" s="7">
        <f>E40*5</f>
        <v>2.5</v>
      </c>
      <c r="H40" s="48"/>
      <c r="I40" s="8"/>
      <c r="J40" s="8"/>
      <c r="K40" s="8"/>
      <c r="L40" s="8"/>
      <c r="M40" s="7">
        <v>120</v>
      </c>
      <c r="N40" s="8"/>
      <c r="O40" s="7"/>
      <c r="P40" s="8"/>
      <c r="Q40" s="8"/>
      <c r="R40" s="8"/>
      <c r="S40" s="8"/>
      <c r="T40" s="20">
        <f t="shared" si="1"/>
        <v>0</v>
      </c>
    </row>
    <row r="41" spans="1:21" x14ac:dyDescent="0.2">
      <c r="A41" s="9">
        <v>25</v>
      </c>
      <c r="B41" s="6">
        <v>6</v>
      </c>
      <c r="C41" s="19" t="s">
        <v>82</v>
      </c>
      <c r="D41" s="164">
        <v>0.7</v>
      </c>
      <c r="E41" s="8"/>
      <c r="F41" s="8"/>
      <c r="G41" s="8"/>
      <c r="H41" s="8"/>
      <c r="I41" s="8"/>
      <c r="J41" s="8"/>
      <c r="K41" s="8"/>
      <c r="L41" s="8"/>
      <c r="M41" s="7">
        <v>40</v>
      </c>
      <c r="N41" s="8"/>
      <c r="O41" s="7"/>
      <c r="P41" s="8"/>
      <c r="Q41" s="8"/>
      <c r="R41" s="8"/>
      <c r="S41" s="8"/>
      <c r="T41" s="20">
        <f t="shared" si="1"/>
        <v>0</v>
      </c>
    </row>
    <row r="42" spans="1:21" x14ac:dyDescent="0.2">
      <c r="A42" s="9">
        <v>26</v>
      </c>
      <c r="B42" s="6">
        <v>6</v>
      </c>
      <c r="C42" s="19" t="s">
        <v>75</v>
      </c>
      <c r="D42" s="164">
        <v>11.8</v>
      </c>
      <c r="E42" s="8">
        <v>0.5</v>
      </c>
      <c r="F42" s="20">
        <f>E42/D42*100</f>
        <v>4.2372881355932197</v>
      </c>
      <c r="G42" s="7">
        <f>E42*5</f>
        <v>2.5</v>
      </c>
      <c r="H42" s="48"/>
      <c r="I42" s="8"/>
      <c r="J42" s="8"/>
      <c r="K42" s="8"/>
      <c r="L42" s="8"/>
      <c r="M42" s="7">
        <v>380</v>
      </c>
      <c r="N42" s="8"/>
      <c r="O42" s="7"/>
      <c r="P42" s="8"/>
      <c r="Q42" s="8"/>
      <c r="R42" s="8"/>
      <c r="S42" s="8"/>
      <c r="T42" s="20">
        <f t="shared" si="1"/>
        <v>0</v>
      </c>
    </row>
    <row r="43" spans="1:21" x14ac:dyDescent="0.2">
      <c r="A43" s="9">
        <v>27</v>
      </c>
      <c r="B43" s="6">
        <v>6</v>
      </c>
      <c r="C43" s="19" t="s">
        <v>76</v>
      </c>
      <c r="D43" s="164">
        <v>12.2</v>
      </c>
      <c r="E43" s="8"/>
      <c r="F43" s="8"/>
      <c r="G43" s="8"/>
      <c r="H43" s="8"/>
      <c r="I43" s="8"/>
      <c r="J43" s="8"/>
      <c r="K43" s="8"/>
      <c r="L43" s="8"/>
      <c r="M43" s="7">
        <v>280</v>
      </c>
      <c r="N43" s="8"/>
      <c r="O43" s="7"/>
      <c r="P43" s="8"/>
      <c r="Q43" s="8"/>
      <c r="R43" s="8"/>
      <c r="S43" s="8"/>
      <c r="T43" s="20">
        <f t="shared" si="1"/>
        <v>0</v>
      </c>
    </row>
    <row r="44" spans="1:21" x14ac:dyDescent="0.2">
      <c r="A44" s="9">
        <v>28</v>
      </c>
      <c r="B44" s="6">
        <v>6</v>
      </c>
      <c r="C44" s="19" t="s">
        <v>77</v>
      </c>
      <c r="D44" s="164">
        <v>1.5</v>
      </c>
      <c r="E44" s="8"/>
      <c r="F44" s="8"/>
      <c r="G44" s="8"/>
      <c r="H44" s="8"/>
      <c r="I44" s="8"/>
      <c r="J44" s="8"/>
      <c r="K44" s="8"/>
      <c r="L44" s="8"/>
      <c r="M44" s="7">
        <v>20</v>
      </c>
      <c r="N44" s="8"/>
      <c r="O44" s="7"/>
      <c r="P44" s="8"/>
      <c r="Q44" s="8"/>
      <c r="R44" s="8"/>
      <c r="S44" s="8"/>
      <c r="T44" s="20">
        <f t="shared" si="1"/>
        <v>0</v>
      </c>
    </row>
    <row r="45" spans="1:21" x14ac:dyDescent="0.2">
      <c r="A45" s="9" t="s">
        <v>17</v>
      </c>
      <c r="B45" s="8"/>
      <c r="C45" s="6"/>
      <c r="D45" s="9">
        <f t="shared" ref="D45:T45" si="2">SUM(D17:D44)</f>
        <v>225.59999999999994</v>
      </c>
      <c r="E45" s="9">
        <f t="shared" si="2"/>
        <v>1</v>
      </c>
      <c r="F45" s="9">
        <f t="shared" si="2"/>
        <v>23.468057366362451</v>
      </c>
      <c r="G45" s="9">
        <f t="shared" si="2"/>
        <v>5</v>
      </c>
      <c r="H45" s="9">
        <f t="shared" si="2"/>
        <v>0.08</v>
      </c>
      <c r="I45" s="9">
        <f t="shared" si="2"/>
        <v>0</v>
      </c>
      <c r="J45" s="9">
        <f t="shared" si="2"/>
        <v>0</v>
      </c>
      <c r="K45" s="9">
        <f t="shared" si="2"/>
        <v>8</v>
      </c>
      <c r="L45" s="9">
        <f t="shared" si="2"/>
        <v>0</v>
      </c>
      <c r="M45" s="9">
        <f t="shared" si="2"/>
        <v>4970</v>
      </c>
      <c r="N45" s="9">
        <f t="shared" si="2"/>
        <v>0</v>
      </c>
      <c r="O45" s="9">
        <f t="shared" si="2"/>
        <v>0</v>
      </c>
      <c r="P45" s="9">
        <f t="shared" si="2"/>
        <v>0</v>
      </c>
      <c r="Q45" s="9">
        <f t="shared" si="2"/>
        <v>0.08</v>
      </c>
      <c r="R45" s="9">
        <f t="shared" si="2"/>
        <v>0</v>
      </c>
      <c r="S45" s="9">
        <f t="shared" si="2"/>
        <v>0</v>
      </c>
      <c r="T45" s="9">
        <f t="shared" si="2"/>
        <v>30.48</v>
      </c>
    </row>
    <row r="46" spans="1:21" x14ac:dyDescent="0.2">
      <c r="A46" s="11"/>
      <c r="B46" s="11"/>
      <c r="C46" s="26"/>
      <c r="D46" s="11"/>
      <c r="E46" s="11"/>
      <c r="F46" s="11"/>
      <c r="G46" s="11"/>
      <c r="H46" s="11"/>
      <c r="I46" s="11"/>
      <c r="J46" s="11"/>
      <c r="K46" s="1" t="s">
        <v>222</v>
      </c>
      <c r="L46" s="11"/>
      <c r="M46" s="11"/>
      <c r="N46" s="11"/>
      <c r="O46" s="11"/>
      <c r="P46" s="11"/>
      <c r="Q46" s="11"/>
      <c r="R46" s="11"/>
      <c r="S46" s="25" t="s">
        <v>7</v>
      </c>
      <c r="T46" s="11"/>
      <c r="U46" s="25"/>
    </row>
    <row r="47" spans="1:21" x14ac:dyDescent="0.2">
      <c r="A47" s="25" t="s">
        <v>217</v>
      </c>
      <c r="B47" s="11"/>
      <c r="C47" s="2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Q47" s="11"/>
      <c r="R47" s="11"/>
      <c r="S47" s="11"/>
      <c r="T47" s="11"/>
    </row>
    <row r="48" spans="1:21" ht="12.75" customHeight="1" x14ac:dyDescent="0.2">
      <c r="A48" s="202" t="s">
        <v>1</v>
      </c>
      <c r="B48" s="209" t="s">
        <v>10</v>
      </c>
      <c r="C48" s="209" t="s">
        <v>11</v>
      </c>
      <c r="D48" s="209" t="s">
        <v>12</v>
      </c>
      <c r="E48" s="202" t="s">
        <v>13</v>
      </c>
      <c r="F48" s="202" t="s">
        <v>14</v>
      </c>
      <c r="G48" s="202" t="s">
        <v>57</v>
      </c>
      <c r="H48" s="202"/>
      <c r="I48" s="202"/>
      <c r="J48" s="202"/>
      <c r="K48" s="202"/>
      <c r="L48" s="202"/>
    </row>
    <row r="49" spans="1:12" ht="39.75" customHeight="1" x14ac:dyDescent="0.2">
      <c r="A49" s="202"/>
      <c r="B49" s="209"/>
      <c r="C49" s="209"/>
      <c r="D49" s="209"/>
      <c r="E49" s="202"/>
      <c r="F49" s="202"/>
      <c r="G49" s="5" t="s">
        <v>18</v>
      </c>
      <c r="H49" s="47" t="s">
        <v>221</v>
      </c>
      <c r="I49" s="47" t="s">
        <v>19</v>
      </c>
      <c r="J49" s="47" t="s">
        <v>165</v>
      </c>
      <c r="K49" s="47" t="s">
        <v>168</v>
      </c>
      <c r="L49" s="47" t="s">
        <v>22</v>
      </c>
    </row>
    <row r="50" spans="1:12" x14ac:dyDescent="0.2">
      <c r="A50" s="6"/>
      <c r="B50" s="6"/>
      <c r="C50" s="6"/>
      <c r="D50" s="6" t="s">
        <v>15</v>
      </c>
      <c r="E50" s="6" t="s">
        <v>16</v>
      </c>
      <c r="F50" s="6" t="s">
        <v>16</v>
      </c>
      <c r="G50" s="6" t="s">
        <v>21</v>
      </c>
      <c r="H50" s="6" t="s">
        <v>21</v>
      </c>
      <c r="I50" s="6" t="s">
        <v>20</v>
      </c>
      <c r="J50" s="6" t="s">
        <v>15</v>
      </c>
      <c r="K50" s="6" t="s">
        <v>20</v>
      </c>
      <c r="L50" s="19" t="s">
        <v>110</v>
      </c>
    </row>
    <row r="51" spans="1:12" x14ac:dyDescent="0.2">
      <c r="A51" s="8"/>
      <c r="B51" s="8">
        <f t="shared" ref="B51:D52" si="3">B8</f>
        <v>0</v>
      </c>
      <c r="C51" s="8">
        <f t="shared" si="3"/>
        <v>0</v>
      </c>
      <c r="D51" s="8">
        <f t="shared" si="3"/>
        <v>0</v>
      </c>
      <c r="E51" s="8"/>
      <c r="F51" s="8"/>
      <c r="G51" s="8"/>
      <c r="H51" s="8">
        <f>D51*3</f>
        <v>0</v>
      </c>
      <c r="I51" s="8">
        <f>D51*5</f>
        <v>0</v>
      </c>
      <c r="J51" s="8">
        <f>D51</f>
        <v>0</v>
      </c>
      <c r="K51" s="8"/>
      <c r="L51" s="8">
        <f>I51*25.6+92.6*J51+K51*20.5</f>
        <v>0</v>
      </c>
    </row>
    <row r="52" spans="1:12" x14ac:dyDescent="0.2">
      <c r="A52" s="8"/>
      <c r="B52" s="8">
        <f t="shared" si="3"/>
        <v>0</v>
      </c>
      <c r="C52" s="8">
        <f t="shared" si="3"/>
        <v>0</v>
      </c>
      <c r="D52" s="8">
        <f t="shared" si="3"/>
        <v>0</v>
      </c>
      <c r="E52" s="8"/>
      <c r="F52" s="8"/>
      <c r="G52" s="8"/>
      <c r="H52" s="8"/>
      <c r="I52" s="8"/>
      <c r="J52" s="8"/>
      <c r="K52" s="8"/>
      <c r="L52" s="8">
        <f t="shared" ref="L52:L79" si="4">I52*25.6+92.6*J52+K52*20.5</f>
        <v>0</v>
      </c>
    </row>
    <row r="53" spans="1:12" x14ac:dyDescent="0.2">
      <c r="A53" s="8"/>
      <c r="B53" s="6">
        <v>6</v>
      </c>
      <c r="C53" s="19">
        <v>1</v>
      </c>
      <c r="D53" s="19">
        <v>12.1</v>
      </c>
      <c r="E53" s="8"/>
      <c r="F53" s="8"/>
      <c r="G53" s="8"/>
      <c r="H53" s="8"/>
      <c r="I53" s="8"/>
      <c r="J53" s="8">
        <v>5</v>
      </c>
      <c r="K53" s="7"/>
      <c r="L53" s="8">
        <f>I53*25.6+92.6*J53+K53*20.5</f>
        <v>463</v>
      </c>
    </row>
    <row r="54" spans="1:12" x14ac:dyDescent="0.2">
      <c r="A54" s="8"/>
      <c r="B54" s="6">
        <v>6</v>
      </c>
      <c r="C54" s="19" t="s">
        <v>84</v>
      </c>
      <c r="D54" s="19">
        <v>2.5</v>
      </c>
      <c r="E54" s="8"/>
      <c r="F54" s="8"/>
      <c r="G54" s="8"/>
      <c r="H54" s="8"/>
      <c r="I54" s="8"/>
      <c r="J54" s="8">
        <v>0.6</v>
      </c>
      <c r="K54" s="7"/>
      <c r="L54" s="8">
        <f>I54*25.6+92.6*J54+K54*20.5</f>
        <v>55.559999999999995</v>
      </c>
    </row>
    <row r="55" spans="1:12" x14ac:dyDescent="0.2">
      <c r="A55" s="8"/>
      <c r="B55" s="6">
        <v>6</v>
      </c>
      <c r="C55" s="19" t="s">
        <v>69</v>
      </c>
      <c r="D55" s="19">
        <v>10.5</v>
      </c>
      <c r="E55" s="8"/>
      <c r="F55" s="8"/>
      <c r="G55" s="8"/>
      <c r="H55" s="8"/>
      <c r="I55" s="8"/>
      <c r="J55" s="8">
        <v>3</v>
      </c>
      <c r="K55" s="7"/>
      <c r="L55" s="8">
        <f t="shared" si="4"/>
        <v>277.79999999999995</v>
      </c>
    </row>
    <row r="56" spans="1:12" x14ac:dyDescent="0.2">
      <c r="A56" s="8"/>
      <c r="B56" s="6">
        <v>6</v>
      </c>
      <c r="C56" s="19">
        <v>3</v>
      </c>
      <c r="D56" s="19">
        <v>21.7</v>
      </c>
      <c r="E56" s="8"/>
      <c r="F56" s="8"/>
      <c r="G56" s="8"/>
      <c r="H56" s="8"/>
      <c r="I56" s="8"/>
      <c r="J56" s="8">
        <v>2.1</v>
      </c>
      <c r="K56" s="7"/>
      <c r="L56" s="8">
        <f t="shared" si="4"/>
        <v>194.46</v>
      </c>
    </row>
    <row r="57" spans="1:12" x14ac:dyDescent="0.2">
      <c r="A57" s="8"/>
      <c r="B57" s="6">
        <v>3</v>
      </c>
      <c r="C57" s="19" t="s">
        <v>65</v>
      </c>
      <c r="D57" s="19">
        <v>6.2</v>
      </c>
      <c r="E57" s="8"/>
      <c r="F57" s="8"/>
      <c r="G57" s="8"/>
      <c r="H57" s="8"/>
      <c r="I57" s="8"/>
      <c r="J57" s="8">
        <v>2</v>
      </c>
      <c r="K57" s="7"/>
      <c r="L57" s="8">
        <f t="shared" si="4"/>
        <v>185.2</v>
      </c>
    </row>
    <row r="58" spans="1:12" x14ac:dyDescent="0.2">
      <c r="A58" s="8"/>
      <c r="B58" s="6">
        <v>3</v>
      </c>
      <c r="C58" s="19" t="s">
        <v>68</v>
      </c>
      <c r="D58" s="19">
        <v>21.5</v>
      </c>
      <c r="E58" s="8"/>
      <c r="F58" s="8"/>
      <c r="G58" s="8"/>
      <c r="H58" s="8"/>
      <c r="I58" s="8"/>
      <c r="J58" s="8">
        <v>9.3000000000000007</v>
      </c>
      <c r="K58" s="7"/>
      <c r="L58" s="8">
        <f t="shared" si="4"/>
        <v>861.18000000000006</v>
      </c>
    </row>
    <row r="59" spans="1:12" x14ac:dyDescent="0.2">
      <c r="A59" s="8"/>
      <c r="B59" s="6">
        <v>3</v>
      </c>
      <c r="C59" s="19" t="s">
        <v>66</v>
      </c>
      <c r="D59" s="19">
        <v>5.8</v>
      </c>
      <c r="E59" s="8"/>
      <c r="F59" s="8"/>
      <c r="G59" s="8"/>
      <c r="H59" s="8"/>
      <c r="I59" s="8"/>
      <c r="J59" s="8">
        <v>1.2</v>
      </c>
      <c r="K59" s="7"/>
      <c r="L59" s="8">
        <f t="shared" si="4"/>
        <v>111.11999999999999</v>
      </c>
    </row>
    <row r="60" spans="1:12" x14ac:dyDescent="0.2">
      <c r="A60" s="8"/>
      <c r="B60" s="6">
        <v>3</v>
      </c>
      <c r="C60" s="19" t="s">
        <v>67</v>
      </c>
      <c r="D60" s="19">
        <v>1.4</v>
      </c>
      <c r="E60" s="8"/>
      <c r="F60" s="8"/>
      <c r="G60" s="8"/>
      <c r="H60" s="8"/>
      <c r="I60" s="8"/>
      <c r="J60" s="8">
        <v>0.5</v>
      </c>
      <c r="K60" s="7"/>
      <c r="L60" s="8">
        <f t="shared" si="4"/>
        <v>46.3</v>
      </c>
    </row>
    <row r="61" spans="1:12" x14ac:dyDescent="0.2">
      <c r="A61" s="8"/>
      <c r="B61" s="6">
        <v>6</v>
      </c>
      <c r="C61" s="19" t="s">
        <v>70</v>
      </c>
      <c r="D61" s="19">
        <v>12.3</v>
      </c>
      <c r="E61" s="8"/>
      <c r="F61" s="8"/>
      <c r="G61" s="8"/>
      <c r="H61" s="8"/>
      <c r="I61" s="8"/>
      <c r="J61" s="8">
        <v>3.6</v>
      </c>
      <c r="K61" s="7"/>
      <c r="L61" s="8">
        <f t="shared" si="4"/>
        <v>333.36</v>
      </c>
    </row>
    <row r="62" spans="1:12" x14ac:dyDescent="0.2">
      <c r="A62" s="8"/>
      <c r="B62" s="6">
        <v>6</v>
      </c>
      <c r="C62" s="19" t="s">
        <v>71</v>
      </c>
      <c r="D62" s="19">
        <v>4</v>
      </c>
      <c r="E62" s="8"/>
      <c r="F62" s="8"/>
      <c r="G62" s="8"/>
      <c r="H62" s="8"/>
      <c r="I62" s="8"/>
      <c r="J62" s="8">
        <v>1.2</v>
      </c>
      <c r="K62" s="7"/>
      <c r="L62" s="8">
        <f t="shared" si="4"/>
        <v>111.11999999999999</v>
      </c>
    </row>
    <row r="63" spans="1:12" x14ac:dyDescent="0.2">
      <c r="A63" s="8"/>
      <c r="B63" s="6">
        <v>6</v>
      </c>
      <c r="C63" s="19" t="s">
        <v>72</v>
      </c>
      <c r="D63" s="19">
        <v>13.2</v>
      </c>
      <c r="E63" s="8"/>
      <c r="F63" s="8"/>
      <c r="G63" s="8"/>
      <c r="H63" s="8"/>
      <c r="I63" s="8"/>
      <c r="J63" s="8">
        <v>3.3</v>
      </c>
      <c r="K63" s="7"/>
      <c r="L63" s="8">
        <f t="shared" si="4"/>
        <v>305.58</v>
      </c>
    </row>
    <row r="64" spans="1:12" x14ac:dyDescent="0.2">
      <c r="A64" s="8"/>
      <c r="B64" s="6">
        <v>6</v>
      </c>
      <c r="C64" s="19" t="s">
        <v>73</v>
      </c>
      <c r="D64" s="19">
        <v>4.5999999999999996</v>
      </c>
      <c r="E64" s="8"/>
      <c r="F64" s="8"/>
      <c r="G64" s="8"/>
      <c r="H64" s="8"/>
      <c r="I64" s="8"/>
      <c r="J64" s="8">
        <v>1.3</v>
      </c>
      <c r="K64" s="7"/>
      <c r="L64" s="8">
        <f t="shared" si="4"/>
        <v>120.38</v>
      </c>
    </row>
    <row r="65" spans="1:18" x14ac:dyDescent="0.2">
      <c r="A65" s="8"/>
      <c r="B65" s="6">
        <v>6</v>
      </c>
      <c r="C65" s="19" t="s">
        <v>80</v>
      </c>
      <c r="D65" s="19">
        <v>6.1</v>
      </c>
      <c r="E65" s="8"/>
      <c r="F65" s="8"/>
      <c r="G65" s="8"/>
      <c r="H65" s="8"/>
      <c r="I65" s="8"/>
      <c r="J65" s="8">
        <v>1</v>
      </c>
      <c r="K65" s="7"/>
      <c r="L65" s="8">
        <f t="shared" si="4"/>
        <v>92.6</v>
      </c>
    </row>
    <row r="66" spans="1:18" x14ac:dyDescent="0.2">
      <c r="A66" s="8"/>
      <c r="B66" s="6">
        <v>6</v>
      </c>
      <c r="C66" s="19" t="s">
        <v>81</v>
      </c>
      <c r="D66" s="19">
        <v>2.2000000000000002</v>
      </c>
      <c r="E66" s="8"/>
      <c r="F66" s="8"/>
      <c r="G66" s="8"/>
      <c r="H66" s="8"/>
      <c r="I66" s="8"/>
      <c r="J66" s="8">
        <v>0.3</v>
      </c>
      <c r="K66" s="7"/>
      <c r="L66" s="8">
        <f t="shared" si="4"/>
        <v>27.779999999999998</v>
      </c>
    </row>
    <row r="67" spans="1:18" x14ac:dyDescent="0.2">
      <c r="A67" s="8"/>
      <c r="B67" s="6">
        <v>6</v>
      </c>
      <c r="C67" s="19" t="s">
        <v>74</v>
      </c>
      <c r="D67" s="19">
        <v>2.6</v>
      </c>
      <c r="E67" s="8"/>
      <c r="F67" s="8"/>
      <c r="G67" s="8"/>
      <c r="H67" s="8"/>
      <c r="I67" s="8"/>
      <c r="J67" s="8">
        <v>1.2</v>
      </c>
      <c r="K67" s="7"/>
      <c r="L67" s="8">
        <f t="shared" si="4"/>
        <v>111.11999999999999</v>
      </c>
    </row>
    <row r="68" spans="1:18" x14ac:dyDescent="0.2">
      <c r="A68" s="8"/>
      <c r="B68" s="6">
        <v>6</v>
      </c>
      <c r="C68" s="19" t="s">
        <v>82</v>
      </c>
      <c r="D68" s="19">
        <v>0.7</v>
      </c>
      <c r="E68" s="8"/>
      <c r="F68" s="8"/>
      <c r="G68" s="8"/>
      <c r="H68" s="8"/>
      <c r="I68" s="8"/>
      <c r="J68" s="8">
        <v>0.4</v>
      </c>
      <c r="K68" s="7"/>
      <c r="L68" s="8">
        <f t="shared" si="4"/>
        <v>37.04</v>
      </c>
    </row>
    <row r="69" spans="1:18" x14ac:dyDescent="0.2">
      <c r="A69" s="8"/>
      <c r="B69" s="6">
        <v>6</v>
      </c>
      <c r="C69" s="19" t="s">
        <v>75</v>
      </c>
      <c r="D69" s="19">
        <v>11.8</v>
      </c>
      <c r="E69" s="8"/>
      <c r="F69" s="8"/>
      <c r="G69" s="8"/>
      <c r="H69" s="8"/>
      <c r="I69" s="8"/>
      <c r="J69" s="8">
        <v>3.8</v>
      </c>
      <c r="K69" s="7"/>
      <c r="L69" s="8">
        <f t="shared" si="4"/>
        <v>351.87999999999994</v>
      </c>
    </row>
    <row r="70" spans="1:18" x14ac:dyDescent="0.2">
      <c r="A70" s="8"/>
      <c r="B70" s="6">
        <v>6</v>
      </c>
      <c r="C70" s="19" t="s">
        <v>76</v>
      </c>
      <c r="D70" s="19">
        <v>12.2</v>
      </c>
      <c r="E70" s="8"/>
      <c r="F70" s="8"/>
      <c r="G70" s="8"/>
      <c r="H70" s="8"/>
      <c r="I70" s="8"/>
      <c r="J70" s="8">
        <v>2.8</v>
      </c>
      <c r="K70" s="7"/>
      <c r="L70" s="8">
        <f t="shared" si="4"/>
        <v>259.27999999999997</v>
      </c>
    </row>
    <row r="71" spans="1:18" x14ac:dyDescent="0.2">
      <c r="A71" s="8"/>
      <c r="B71" s="6">
        <v>6</v>
      </c>
      <c r="C71" s="19" t="s">
        <v>77</v>
      </c>
      <c r="D71" s="19">
        <v>1.5</v>
      </c>
      <c r="E71" s="8"/>
      <c r="F71" s="8"/>
      <c r="G71" s="8"/>
      <c r="H71" s="8"/>
      <c r="I71" s="8"/>
      <c r="J71" s="8">
        <v>0.2</v>
      </c>
      <c r="K71" s="7"/>
      <c r="L71" s="8">
        <f t="shared" si="4"/>
        <v>18.52</v>
      </c>
    </row>
    <row r="72" spans="1:18" x14ac:dyDescent="0.2">
      <c r="A72" s="8"/>
      <c r="B72" s="6">
        <v>6</v>
      </c>
      <c r="C72" s="8" t="s">
        <v>223</v>
      </c>
      <c r="D72" s="8">
        <v>12.4</v>
      </c>
      <c r="E72" s="8"/>
      <c r="F72" s="8"/>
      <c r="G72" s="8"/>
      <c r="H72" s="8"/>
      <c r="I72" s="8"/>
      <c r="J72" s="8">
        <v>3</v>
      </c>
      <c r="K72" s="8"/>
      <c r="L72" s="8">
        <f t="shared" si="4"/>
        <v>277.79999999999995</v>
      </c>
    </row>
    <row r="73" spans="1:18" x14ac:dyDescent="0.2">
      <c r="A73" s="8"/>
      <c r="B73" s="6">
        <v>6</v>
      </c>
      <c r="C73" s="8" t="s">
        <v>224</v>
      </c>
      <c r="D73" s="8">
        <v>5.7</v>
      </c>
      <c r="E73" s="8"/>
      <c r="F73" s="8"/>
      <c r="G73" s="8"/>
      <c r="H73" s="8"/>
      <c r="I73" s="8"/>
      <c r="J73" s="8">
        <v>0.5</v>
      </c>
      <c r="K73" s="8"/>
      <c r="L73" s="8">
        <f t="shared" si="4"/>
        <v>46.3</v>
      </c>
    </row>
    <row r="74" spans="1:18" x14ac:dyDescent="0.2">
      <c r="A74" s="8"/>
      <c r="B74" s="6">
        <v>6</v>
      </c>
      <c r="C74" s="8" t="s">
        <v>225</v>
      </c>
      <c r="D74" s="8">
        <v>3</v>
      </c>
      <c r="E74" s="8"/>
      <c r="F74" s="8"/>
      <c r="G74" s="8"/>
      <c r="H74" s="8"/>
      <c r="I74" s="8"/>
      <c r="J74" s="8">
        <v>0.3</v>
      </c>
      <c r="K74" s="8"/>
      <c r="L74" s="8">
        <f t="shared" si="4"/>
        <v>27.779999999999998</v>
      </c>
    </row>
    <row r="75" spans="1:18" x14ac:dyDescent="0.2">
      <c r="A75" s="8"/>
      <c r="B75" s="6">
        <v>6</v>
      </c>
      <c r="C75" s="8" t="s">
        <v>226</v>
      </c>
      <c r="D75" s="8">
        <v>0.6</v>
      </c>
      <c r="E75" s="8"/>
      <c r="F75" s="8"/>
      <c r="G75" s="8"/>
      <c r="H75" s="8"/>
      <c r="I75" s="8"/>
      <c r="J75" s="8">
        <v>0.1</v>
      </c>
      <c r="K75" s="8"/>
      <c r="L75" s="8">
        <f t="shared" si="4"/>
        <v>9.26</v>
      </c>
    </row>
    <row r="76" spans="1:18" x14ac:dyDescent="0.2">
      <c r="A76" s="8"/>
      <c r="B76" s="6">
        <v>6</v>
      </c>
      <c r="C76" s="8">
        <v>106</v>
      </c>
      <c r="D76" s="8">
        <v>28.7</v>
      </c>
      <c r="E76" s="8"/>
      <c r="F76" s="8"/>
      <c r="G76" s="8"/>
      <c r="H76" s="8"/>
      <c r="I76" s="8"/>
      <c r="J76" s="8">
        <v>1</v>
      </c>
      <c r="K76" s="8"/>
      <c r="L76" s="8">
        <f t="shared" si="4"/>
        <v>92.6</v>
      </c>
    </row>
    <row r="77" spans="1:18" x14ac:dyDescent="0.2">
      <c r="A77" s="8"/>
      <c r="B77" s="6">
        <v>6</v>
      </c>
      <c r="C77" s="8" t="s">
        <v>227</v>
      </c>
      <c r="D77" s="8">
        <v>16.399999999999999</v>
      </c>
      <c r="E77" s="8"/>
      <c r="F77" s="8"/>
      <c r="G77" s="8"/>
      <c r="H77" s="8"/>
      <c r="I77" s="8"/>
      <c r="J77" s="8">
        <v>1</v>
      </c>
      <c r="K77" s="8"/>
      <c r="L77" s="8">
        <f t="shared" si="4"/>
        <v>92.6</v>
      </c>
    </row>
    <row r="78" spans="1:18" x14ac:dyDescent="0.2">
      <c r="A78" s="8"/>
      <c r="B78" s="6">
        <v>6</v>
      </c>
      <c r="C78" s="8" t="s">
        <v>228</v>
      </c>
      <c r="D78" s="8">
        <v>2.5</v>
      </c>
      <c r="E78" s="8"/>
      <c r="F78" s="8"/>
      <c r="G78" s="8"/>
      <c r="H78" s="8"/>
      <c r="I78" s="8"/>
      <c r="J78" s="8">
        <v>0.5</v>
      </c>
      <c r="K78" s="8"/>
      <c r="L78" s="8">
        <f t="shared" si="4"/>
        <v>46.3</v>
      </c>
    </row>
    <row r="79" spans="1:18" x14ac:dyDescent="0.2">
      <c r="A79" s="8"/>
      <c r="B79" s="6">
        <v>6</v>
      </c>
      <c r="C79" s="8" t="s">
        <v>229</v>
      </c>
      <c r="D79" s="8">
        <v>2.6</v>
      </c>
      <c r="E79" s="8"/>
      <c r="F79" s="8"/>
      <c r="G79" s="8"/>
      <c r="H79" s="8"/>
      <c r="I79" s="8"/>
      <c r="J79" s="8">
        <v>0.5</v>
      </c>
      <c r="K79" s="8"/>
      <c r="L79" s="8">
        <f t="shared" si="4"/>
        <v>46.3</v>
      </c>
      <c r="N79" s="1" t="s">
        <v>222</v>
      </c>
      <c r="R79" s="25" t="s">
        <v>7</v>
      </c>
    </row>
    <row r="80" spans="1:18" x14ac:dyDescent="0.2">
      <c r="A80" s="8"/>
      <c r="B80" s="9" t="s">
        <v>17</v>
      </c>
      <c r="C80" s="9">
        <f>C47</f>
        <v>0</v>
      </c>
      <c r="D80" s="9">
        <f t="shared" ref="D80:L80" si="5">SUM(D51:D79)</f>
        <v>224.79999999999995</v>
      </c>
      <c r="E80" s="9">
        <f t="shared" si="5"/>
        <v>0</v>
      </c>
      <c r="F80" s="9">
        <f t="shared" si="5"/>
        <v>0</v>
      </c>
      <c r="G80" s="9">
        <f t="shared" si="5"/>
        <v>0</v>
      </c>
      <c r="H80" s="9">
        <f t="shared" si="5"/>
        <v>0</v>
      </c>
      <c r="I80" s="9">
        <f t="shared" si="5"/>
        <v>0</v>
      </c>
      <c r="J80" s="9">
        <f t="shared" si="5"/>
        <v>49.699999999999996</v>
      </c>
      <c r="K80" s="9">
        <f t="shared" si="5"/>
        <v>0</v>
      </c>
      <c r="L80" s="9">
        <f t="shared" si="5"/>
        <v>4602.2200000000012</v>
      </c>
    </row>
  </sheetData>
  <mergeCells count="27">
    <mergeCell ref="G48:L48"/>
    <mergeCell ref="A2:M2"/>
    <mergeCell ref="F4:F5"/>
    <mergeCell ref="E4:E5"/>
    <mergeCell ref="E14:E15"/>
    <mergeCell ref="G4:G5"/>
    <mergeCell ref="H4:M4"/>
    <mergeCell ref="F14:F15"/>
    <mergeCell ref="G14:G15"/>
    <mergeCell ref="D4:D5"/>
    <mergeCell ref="H14:M14"/>
    <mergeCell ref="P2:Q2"/>
    <mergeCell ref="A48:A49"/>
    <mergeCell ref="B48:B49"/>
    <mergeCell ref="C48:C49"/>
    <mergeCell ref="D48:D49"/>
    <mergeCell ref="E48:E49"/>
    <mergeCell ref="F48:F49"/>
    <mergeCell ref="B14:B15"/>
    <mergeCell ref="C14:C15"/>
    <mergeCell ref="A14:A15"/>
    <mergeCell ref="D14:D15"/>
    <mergeCell ref="N4:T4"/>
    <mergeCell ref="N14:T14"/>
    <mergeCell ref="A4:A5"/>
    <mergeCell ref="B4:B5"/>
    <mergeCell ref="C4:C5"/>
  </mergeCells>
  <phoneticPr fontId="0" type="noConversion"/>
  <pageMargins left="0.75" right="0.75" top="1" bottom="1" header="0.5" footer="0.5"/>
  <pageSetup scale="80" fitToHeight="2" orientation="portrait" r:id="rId1"/>
  <headerFooter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" workbookViewId="0">
      <selection activeCell="H52" sqref="H52"/>
    </sheetView>
  </sheetViews>
  <sheetFormatPr defaultRowHeight="12.75" x14ac:dyDescent="0.2"/>
  <cols>
    <col min="1" max="1" width="4.7109375" style="3" customWidth="1"/>
    <col min="2" max="2" width="47" customWidth="1"/>
    <col min="3" max="3" width="7.5703125" bestFit="1" customWidth="1"/>
    <col min="4" max="4" width="7" customWidth="1"/>
    <col min="5" max="5" width="5.85546875" customWidth="1"/>
    <col min="6" max="6" width="4.85546875" customWidth="1"/>
    <col min="7" max="7" width="7.85546875" customWidth="1"/>
    <col min="8" max="8" width="7.42578125" customWidth="1"/>
  </cols>
  <sheetData>
    <row r="1" spans="1:8" x14ac:dyDescent="0.2">
      <c r="A1" s="59" t="s">
        <v>103</v>
      </c>
      <c r="B1" s="11"/>
      <c r="C1" s="217" t="s">
        <v>141</v>
      </c>
      <c r="D1" s="217"/>
      <c r="E1" s="217"/>
      <c r="F1" s="217"/>
      <c r="G1" s="217"/>
      <c r="H1" s="217"/>
    </row>
    <row r="2" spans="1:8" x14ac:dyDescent="0.2">
      <c r="A2" s="59" t="s">
        <v>104</v>
      </c>
      <c r="B2" s="11"/>
      <c r="C2" s="217" t="s">
        <v>105</v>
      </c>
      <c r="D2" s="217"/>
      <c r="E2" s="217"/>
      <c r="F2" s="217"/>
      <c r="G2" s="217"/>
      <c r="H2" s="217"/>
    </row>
    <row r="3" spans="1:8" ht="18" customHeight="1" x14ac:dyDescent="0.25">
      <c r="A3" s="219" t="s">
        <v>140</v>
      </c>
      <c r="B3" s="219"/>
      <c r="C3" s="219"/>
      <c r="D3" s="219"/>
      <c r="E3" s="219"/>
      <c r="F3" s="219"/>
      <c r="G3" s="219"/>
      <c r="H3" s="219"/>
    </row>
    <row r="4" spans="1:8" ht="12.75" customHeight="1" thickBot="1" x14ac:dyDescent="0.25">
      <c r="A4" s="218" t="s">
        <v>142</v>
      </c>
      <c r="B4" s="218"/>
      <c r="C4" s="218"/>
      <c r="D4" s="79">
        <f>grile!A12</f>
        <v>2019</v>
      </c>
      <c r="E4" s="79"/>
      <c r="F4" s="79"/>
      <c r="G4" s="79"/>
      <c r="H4" s="80"/>
    </row>
    <row r="5" spans="1:8" x14ac:dyDescent="0.2">
      <c r="A5" s="61" t="s">
        <v>106</v>
      </c>
      <c r="B5" s="62" t="s">
        <v>107</v>
      </c>
      <c r="C5" s="62" t="s">
        <v>2</v>
      </c>
      <c r="D5" s="63" t="s">
        <v>45</v>
      </c>
      <c r="E5" s="81" t="s">
        <v>3</v>
      </c>
      <c r="F5" s="81" t="s">
        <v>4</v>
      </c>
      <c r="G5" s="63" t="s">
        <v>108</v>
      </c>
      <c r="H5" s="64" t="s">
        <v>109</v>
      </c>
    </row>
    <row r="6" spans="1:8" ht="11.25" customHeight="1" x14ac:dyDescent="0.2">
      <c r="A6" s="65"/>
      <c r="B6" s="66"/>
      <c r="C6" s="66"/>
      <c r="D6" s="66"/>
      <c r="E6" s="57"/>
      <c r="F6" s="57"/>
      <c r="G6" s="67" t="s">
        <v>110</v>
      </c>
      <c r="H6" s="68" t="s">
        <v>110</v>
      </c>
    </row>
    <row r="7" spans="1:8" s="86" customFormat="1" ht="10.5" customHeight="1" thickBot="1" x14ac:dyDescent="0.25">
      <c r="A7" s="82">
        <v>0</v>
      </c>
      <c r="B7" s="83">
        <v>1</v>
      </c>
      <c r="C7" s="83">
        <v>2</v>
      </c>
      <c r="D7" s="83"/>
      <c r="E7" s="84">
        <v>3</v>
      </c>
      <c r="F7" s="84"/>
      <c r="G7" s="84">
        <v>4</v>
      </c>
      <c r="H7" s="85">
        <v>5</v>
      </c>
    </row>
    <row r="8" spans="1:8" x14ac:dyDescent="0.2">
      <c r="A8" s="6"/>
      <c r="B8" s="69" t="s">
        <v>111</v>
      </c>
      <c r="C8" s="91"/>
      <c r="D8" s="91"/>
      <c r="E8" s="91"/>
      <c r="F8" s="91"/>
      <c r="G8" s="91"/>
      <c r="H8" s="88">
        <f>SUM(H9:H12)</f>
        <v>0</v>
      </c>
    </row>
    <row r="9" spans="1:8" x14ac:dyDescent="0.2">
      <c r="A9" s="6">
        <v>1</v>
      </c>
      <c r="B9" s="8" t="s">
        <v>112</v>
      </c>
      <c r="C9" s="8" t="s">
        <v>23</v>
      </c>
      <c r="D9" s="8">
        <f>antemascult!H10</f>
        <v>0</v>
      </c>
      <c r="E9" s="70">
        <v>1</v>
      </c>
      <c r="F9" s="89">
        <v>3</v>
      </c>
      <c r="G9" s="71">
        <v>13.65</v>
      </c>
      <c r="H9" s="20">
        <f>D9*G9</f>
        <v>0</v>
      </c>
    </row>
    <row r="10" spans="1:8" x14ac:dyDescent="0.2">
      <c r="A10" s="6">
        <v>2</v>
      </c>
      <c r="B10" s="8" t="s">
        <v>113</v>
      </c>
      <c r="C10" s="8" t="s">
        <v>5</v>
      </c>
      <c r="D10" s="8">
        <f>antemascult!I10</f>
        <v>0</v>
      </c>
      <c r="E10" s="70">
        <v>60.41</v>
      </c>
      <c r="F10" s="89">
        <v>4</v>
      </c>
      <c r="G10" s="71">
        <v>846.83</v>
      </c>
      <c r="H10" s="20">
        <f t="shared" ref="H10:H38" si="0">D10*G10</f>
        <v>0</v>
      </c>
    </row>
    <row r="11" spans="1:8" x14ac:dyDescent="0.2">
      <c r="A11" s="6">
        <v>4</v>
      </c>
      <c r="B11" s="8" t="s">
        <v>114</v>
      </c>
      <c r="C11" s="8" t="s">
        <v>25</v>
      </c>
      <c r="D11" s="8">
        <f>antemascult!M10</f>
        <v>0</v>
      </c>
      <c r="E11" s="72">
        <v>0.34</v>
      </c>
      <c r="F11" s="90">
        <v>4</v>
      </c>
      <c r="G11" s="71">
        <v>4.7699999999999996</v>
      </c>
      <c r="H11" s="20">
        <f t="shared" si="0"/>
        <v>0</v>
      </c>
    </row>
    <row r="12" spans="1:8" x14ac:dyDescent="0.2">
      <c r="A12" s="6">
        <v>5</v>
      </c>
      <c r="B12" s="8" t="s">
        <v>115</v>
      </c>
      <c r="C12" s="8" t="s">
        <v>24</v>
      </c>
      <c r="D12" s="8">
        <f>antemascult!L10</f>
        <v>0</v>
      </c>
      <c r="E12" s="72">
        <v>0.19</v>
      </c>
      <c r="F12" s="90">
        <v>4</v>
      </c>
      <c r="G12" s="71">
        <v>2.67</v>
      </c>
      <c r="H12" s="20">
        <f t="shared" si="0"/>
        <v>0</v>
      </c>
    </row>
    <row r="13" spans="1:8" x14ac:dyDescent="0.2">
      <c r="A13" s="6"/>
      <c r="B13" s="69" t="s">
        <v>116</v>
      </c>
      <c r="C13" s="91"/>
      <c r="D13" s="91"/>
      <c r="E13" s="91"/>
      <c r="F13" s="92"/>
      <c r="G13" s="93"/>
      <c r="H13" s="88">
        <f>SUM(H14:H16)</f>
        <v>89.084800000000001</v>
      </c>
    </row>
    <row r="14" spans="1:8" x14ac:dyDescent="0.2">
      <c r="A14" s="6">
        <v>1</v>
      </c>
      <c r="B14" s="70" t="s">
        <v>117</v>
      </c>
      <c r="C14" s="70" t="s">
        <v>5</v>
      </c>
      <c r="D14" s="70">
        <f>antemascult!H45</f>
        <v>0.08</v>
      </c>
      <c r="E14" s="8">
        <v>77.489999999999995</v>
      </c>
      <c r="F14" s="6">
        <v>5</v>
      </c>
      <c r="G14" s="71">
        <v>1113.56</v>
      </c>
      <c r="H14" s="20">
        <f t="shared" si="0"/>
        <v>89.084800000000001</v>
      </c>
    </row>
    <row r="15" spans="1:8" x14ac:dyDescent="0.2">
      <c r="A15" s="6">
        <v>2</v>
      </c>
      <c r="B15" s="70" t="s">
        <v>118</v>
      </c>
      <c r="C15" s="70" t="s">
        <v>5</v>
      </c>
      <c r="D15" s="70">
        <f>antemascult!I45</f>
        <v>0</v>
      </c>
      <c r="E15" s="8">
        <v>74.91</v>
      </c>
      <c r="F15" s="6">
        <v>5</v>
      </c>
      <c r="G15" s="71">
        <v>1076.49</v>
      </c>
      <c r="H15" s="20">
        <f t="shared" si="0"/>
        <v>0</v>
      </c>
    </row>
    <row r="16" spans="1:8" x14ac:dyDescent="0.2">
      <c r="A16" s="6">
        <v>3</v>
      </c>
      <c r="B16" s="70" t="s">
        <v>119</v>
      </c>
      <c r="C16" s="70" t="s">
        <v>5</v>
      </c>
      <c r="D16" s="70">
        <f>antemascult!J45</f>
        <v>0</v>
      </c>
      <c r="E16" s="8">
        <v>74.349999999999994</v>
      </c>
      <c r="F16" s="6">
        <v>5</v>
      </c>
      <c r="G16" s="71">
        <v>1068.44</v>
      </c>
      <c r="H16" s="20">
        <f t="shared" si="0"/>
        <v>0</v>
      </c>
    </row>
    <row r="17" spans="1:8" x14ac:dyDescent="0.2">
      <c r="A17" s="6"/>
      <c r="B17" s="69" t="s">
        <v>120</v>
      </c>
      <c r="C17" s="75"/>
      <c r="D17" s="75"/>
      <c r="E17" s="75"/>
      <c r="F17" s="74"/>
      <c r="G17" s="76"/>
      <c r="H17" s="88">
        <f>SUM(H18:H22)</f>
        <v>51179.94</v>
      </c>
    </row>
    <row r="18" spans="1:8" x14ac:dyDescent="0.2">
      <c r="A18" s="6">
        <v>1</v>
      </c>
      <c r="B18" s="8" t="s">
        <v>121</v>
      </c>
      <c r="C18" s="8" t="s">
        <v>5</v>
      </c>
      <c r="D18" s="8">
        <f>antemascult!J10</f>
        <v>0</v>
      </c>
      <c r="E18" s="8">
        <v>18.96</v>
      </c>
      <c r="F18" s="6">
        <v>4</v>
      </c>
      <c r="G18" s="71">
        <v>265.77999999999997</v>
      </c>
      <c r="H18" s="94">
        <f t="shared" si="0"/>
        <v>0</v>
      </c>
    </row>
    <row r="19" spans="1:8" x14ac:dyDescent="0.2">
      <c r="A19" s="6">
        <v>2</v>
      </c>
      <c r="B19" s="8" t="s">
        <v>150</v>
      </c>
      <c r="C19" s="8" t="s">
        <v>24</v>
      </c>
      <c r="D19" s="8">
        <f>antemascult!K10</f>
        <v>0</v>
      </c>
      <c r="E19" s="8">
        <v>0.68</v>
      </c>
      <c r="F19" s="6">
        <v>5</v>
      </c>
      <c r="G19" s="71">
        <v>9.77</v>
      </c>
      <c r="H19" s="20">
        <f t="shared" si="0"/>
        <v>0</v>
      </c>
    </row>
    <row r="20" spans="1:8" x14ac:dyDescent="0.2">
      <c r="A20" s="6">
        <v>3</v>
      </c>
      <c r="B20" s="8" t="s">
        <v>169</v>
      </c>
      <c r="C20" s="70" t="s">
        <v>5</v>
      </c>
      <c r="D20" s="70">
        <f>antemascult!K45</f>
        <v>8</v>
      </c>
      <c r="E20" s="70">
        <v>23.39</v>
      </c>
      <c r="F20" s="89">
        <v>4</v>
      </c>
      <c r="G20" s="71">
        <v>327.88</v>
      </c>
      <c r="H20" s="20">
        <f t="shared" si="0"/>
        <v>2623.04</v>
      </c>
    </row>
    <row r="21" spans="1:8" x14ac:dyDescent="0.2">
      <c r="A21" s="6">
        <v>4</v>
      </c>
      <c r="B21" s="8" t="s">
        <v>122</v>
      </c>
      <c r="C21" s="70" t="s">
        <v>24</v>
      </c>
      <c r="D21" s="70">
        <f>antemascult!L45</f>
        <v>0</v>
      </c>
      <c r="E21" s="70">
        <v>1.1599999999999999</v>
      </c>
      <c r="F21" s="89">
        <v>5</v>
      </c>
      <c r="G21" s="71">
        <v>16.670000000000002</v>
      </c>
      <c r="H21" s="20">
        <f t="shared" si="0"/>
        <v>0</v>
      </c>
    </row>
    <row r="22" spans="1:8" x14ac:dyDescent="0.2">
      <c r="A22" s="6">
        <v>5</v>
      </c>
      <c r="B22" s="8" t="s">
        <v>170</v>
      </c>
      <c r="C22" s="70" t="s">
        <v>24</v>
      </c>
      <c r="D22" s="70">
        <f>antemascult!M45</f>
        <v>4970</v>
      </c>
      <c r="E22" s="8">
        <v>0.68</v>
      </c>
      <c r="F22" s="6">
        <v>5</v>
      </c>
      <c r="G22" s="71">
        <v>9.77</v>
      </c>
      <c r="H22" s="20">
        <f t="shared" si="0"/>
        <v>48556.9</v>
      </c>
    </row>
    <row r="23" spans="1:8" x14ac:dyDescent="0.2">
      <c r="A23" s="6"/>
      <c r="B23" s="69" t="s">
        <v>123</v>
      </c>
      <c r="C23" s="91"/>
      <c r="D23" s="91"/>
      <c r="E23" s="91"/>
      <c r="F23" s="92"/>
      <c r="G23" s="93"/>
      <c r="H23" s="88">
        <f>SUM(H24:H28)</f>
        <v>0</v>
      </c>
    </row>
    <row r="24" spans="1:8" x14ac:dyDescent="0.2">
      <c r="A24" s="6">
        <v>1</v>
      </c>
      <c r="B24" s="73" t="s">
        <v>149</v>
      </c>
      <c r="C24" s="8" t="s">
        <v>24</v>
      </c>
      <c r="D24" s="8">
        <f>antemasfond!E29</f>
        <v>0</v>
      </c>
      <c r="E24" s="72">
        <v>0.65</v>
      </c>
      <c r="F24" s="6">
        <v>5</v>
      </c>
      <c r="G24" s="71">
        <v>9.34</v>
      </c>
      <c r="H24" s="20">
        <f t="shared" si="0"/>
        <v>0</v>
      </c>
    </row>
    <row r="25" spans="1:8" x14ac:dyDescent="0.2">
      <c r="A25" s="6">
        <v>2</v>
      </c>
      <c r="B25" s="73" t="s">
        <v>124</v>
      </c>
      <c r="C25" s="8" t="s">
        <v>15</v>
      </c>
      <c r="D25" s="8">
        <f>antemasfond!G29</f>
        <v>0</v>
      </c>
      <c r="E25" s="72">
        <v>16</v>
      </c>
      <c r="F25" s="6" t="s">
        <v>148</v>
      </c>
      <c r="G25" s="71">
        <f>E25*(grile!A8+grile!A3)/2</f>
        <v>229.84</v>
      </c>
      <c r="H25" s="20">
        <f t="shared" si="0"/>
        <v>0</v>
      </c>
    </row>
    <row r="26" spans="1:8" ht="13.5" customHeight="1" x14ac:dyDescent="0.2">
      <c r="A26" s="6">
        <v>3</v>
      </c>
      <c r="B26" s="73" t="s">
        <v>125</v>
      </c>
      <c r="C26" s="8" t="s">
        <v>15</v>
      </c>
      <c r="D26" s="8"/>
      <c r="E26" s="72">
        <v>20</v>
      </c>
      <c r="F26" s="6" t="s">
        <v>148</v>
      </c>
      <c r="G26" s="71">
        <f>E26*(grile!A8+grile!A3)/2</f>
        <v>287.3</v>
      </c>
      <c r="H26" s="20">
        <f t="shared" si="0"/>
        <v>0</v>
      </c>
    </row>
    <row r="27" spans="1:8" x14ac:dyDescent="0.2">
      <c r="A27" s="6">
        <v>4</v>
      </c>
      <c r="B27" s="8" t="s">
        <v>126</v>
      </c>
      <c r="C27" s="8" t="s">
        <v>15</v>
      </c>
      <c r="D27" s="8"/>
      <c r="E27" s="72">
        <v>27.59</v>
      </c>
      <c r="F27" s="6" t="s">
        <v>148</v>
      </c>
      <c r="G27" s="71">
        <v>340.67</v>
      </c>
      <c r="H27" s="20">
        <f t="shared" si="0"/>
        <v>0</v>
      </c>
    </row>
    <row r="28" spans="1:8" x14ac:dyDescent="0.2">
      <c r="A28" s="6">
        <v>5</v>
      </c>
      <c r="B28" s="8" t="s">
        <v>127</v>
      </c>
      <c r="C28" s="8" t="s">
        <v>128</v>
      </c>
      <c r="D28" s="8"/>
      <c r="E28" s="8">
        <v>4.5199999999999996</v>
      </c>
      <c r="F28" s="6">
        <v>3</v>
      </c>
      <c r="G28" s="71">
        <v>61.71</v>
      </c>
      <c r="H28" s="20">
        <f t="shared" si="0"/>
        <v>0</v>
      </c>
    </row>
    <row r="29" spans="1:8" x14ac:dyDescent="0.2">
      <c r="A29" s="6"/>
      <c r="B29" s="69" t="s">
        <v>129</v>
      </c>
      <c r="C29" s="91"/>
      <c r="D29" s="91"/>
      <c r="E29" s="91"/>
      <c r="F29" s="92"/>
      <c r="G29" s="93"/>
      <c r="H29" s="88">
        <f>SUM(H30:H33)</f>
        <v>7667.2190000000001</v>
      </c>
    </row>
    <row r="30" spans="1:8" x14ac:dyDescent="0.2">
      <c r="A30" s="6">
        <v>1</v>
      </c>
      <c r="B30" s="70" t="s">
        <v>130</v>
      </c>
      <c r="C30" s="70" t="s">
        <v>15</v>
      </c>
      <c r="D30" s="70">
        <f>antemascult!J80</f>
        <v>49.699999999999996</v>
      </c>
      <c r="E30" s="8">
        <v>9.76</v>
      </c>
      <c r="F30" s="6">
        <v>8</v>
      </c>
      <c r="G30" s="71">
        <v>154.27000000000001</v>
      </c>
      <c r="H30" s="20">
        <f t="shared" si="0"/>
        <v>7667.2190000000001</v>
      </c>
    </row>
    <row r="31" spans="1:8" x14ac:dyDescent="0.2">
      <c r="A31" s="6">
        <v>2</v>
      </c>
      <c r="B31" s="70" t="s">
        <v>131</v>
      </c>
      <c r="C31" s="70" t="s">
        <v>20</v>
      </c>
      <c r="D31" s="70">
        <f>antemascult!K80</f>
        <v>0</v>
      </c>
      <c r="E31" s="8">
        <v>6.35</v>
      </c>
      <c r="F31" s="6">
        <v>4</v>
      </c>
      <c r="G31" s="71">
        <v>89.01</v>
      </c>
      <c r="H31" s="20">
        <f t="shared" si="0"/>
        <v>0</v>
      </c>
    </row>
    <row r="32" spans="1:8" x14ac:dyDescent="0.2">
      <c r="A32" s="6">
        <v>3</v>
      </c>
      <c r="B32" s="70" t="s">
        <v>175</v>
      </c>
      <c r="C32" s="70" t="s">
        <v>20</v>
      </c>
      <c r="D32" s="70">
        <f>antemascult!I80</f>
        <v>0</v>
      </c>
      <c r="E32" s="8">
        <v>1.08</v>
      </c>
      <c r="F32" s="6">
        <v>3</v>
      </c>
      <c r="G32" s="71">
        <v>14.74</v>
      </c>
      <c r="H32" s="20">
        <f t="shared" si="0"/>
        <v>0</v>
      </c>
    </row>
    <row r="33" spans="1:8" x14ac:dyDescent="0.2">
      <c r="A33" s="6">
        <v>4</v>
      </c>
      <c r="B33" s="70" t="s">
        <v>132</v>
      </c>
      <c r="C33" s="70" t="s">
        <v>21</v>
      </c>
      <c r="D33" s="70">
        <f>antemascult!H80</f>
        <v>0</v>
      </c>
      <c r="E33" s="8">
        <v>3.17</v>
      </c>
      <c r="F33" s="6">
        <v>4</v>
      </c>
      <c r="G33" s="71">
        <v>44.43</v>
      </c>
      <c r="H33" s="20">
        <f t="shared" si="0"/>
        <v>0</v>
      </c>
    </row>
    <row r="34" spans="1:8" x14ac:dyDescent="0.2">
      <c r="A34" s="6"/>
      <c r="B34" s="75" t="s">
        <v>147</v>
      </c>
      <c r="C34" s="95"/>
      <c r="D34" s="95"/>
      <c r="E34" s="91"/>
      <c r="F34" s="92"/>
      <c r="G34" s="91"/>
      <c r="H34" s="88">
        <f>SUM(H35:H38)</f>
        <v>0</v>
      </c>
    </row>
    <row r="35" spans="1:8" x14ac:dyDescent="0.2">
      <c r="A35" s="6">
        <v>1</v>
      </c>
      <c r="B35" s="21" t="s">
        <v>173</v>
      </c>
      <c r="C35" s="70" t="s">
        <v>20</v>
      </c>
      <c r="D35" s="70"/>
      <c r="E35" s="8"/>
      <c r="F35" s="6">
        <v>6</v>
      </c>
      <c r="G35" s="8">
        <f>E35*grile!A6</f>
        <v>0</v>
      </c>
      <c r="H35" s="20">
        <f t="shared" si="0"/>
        <v>0</v>
      </c>
    </row>
    <row r="36" spans="1:8" x14ac:dyDescent="0.2">
      <c r="A36" s="6">
        <v>2</v>
      </c>
      <c r="B36" s="21" t="s">
        <v>171</v>
      </c>
      <c r="C36" s="70" t="s">
        <v>20</v>
      </c>
      <c r="D36" s="70"/>
      <c r="E36" s="8"/>
      <c r="F36" s="6">
        <v>6</v>
      </c>
      <c r="G36" s="8">
        <f>E36*grile!A6</f>
        <v>0</v>
      </c>
      <c r="H36" s="20">
        <f t="shared" si="0"/>
        <v>0</v>
      </c>
    </row>
    <row r="37" spans="1:8" x14ac:dyDescent="0.2">
      <c r="A37" s="6">
        <v>3</v>
      </c>
      <c r="B37" s="21" t="s">
        <v>172</v>
      </c>
      <c r="C37" s="70" t="s">
        <v>20</v>
      </c>
      <c r="D37" s="70"/>
      <c r="E37" s="8"/>
      <c r="F37" s="6">
        <v>6</v>
      </c>
      <c r="G37" s="8">
        <f>E37*grile!A6</f>
        <v>0</v>
      </c>
      <c r="H37" s="20">
        <f t="shared" si="0"/>
        <v>0</v>
      </c>
    </row>
    <row r="38" spans="1:8" x14ac:dyDescent="0.2">
      <c r="A38" s="6">
        <v>4</v>
      </c>
      <c r="B38" s="21" t="s">
        <v>174</v>
      </c>
      <c r="C38" s="70" t="s">
        <v>20</v>
      </c>
      <c r="D38" s="70"/>
      <c r="E38" s="8"/>
      <c r="F38" s="6">
        <v>6</v>
      </c>
      <c r="G38" s="8">
        <f>E38*grile!A6</f>
        <v>0</v>
      </c>
      <c r="H38" s="20">
        <f t="shared" si="0"/>
        <v>0</v>
      </c>
    </row>
    <row r="39" spans="1:8" x14ac:dyDescent="0.2">
      <c r="A39" s="74" t="s">
        <v>133</v>
      </c>
      <c r="B39" s="75" t="s">
        <v>134</v>
      </c>
      <c r="C39" s="75"/>
      <c r="D39" s="75"/>
      <c r="E39" s="75"/>
      <c r="F39" s="75"/>
      <c r="G39" s="75"/>
      <c r="H39" s="88">
        <f>H8+H13+H17+H23+H29+H34</f>
        <v>58936.243799999997</v>
      </c>
    </row>
    <row r="40" spans="1:8" x14ac:dyDescent="0.2">
      <c r="A40" s="55" t="s">
        <v>242</v>
      </c>
      <c r="B40" s="70" t="s">
        <v>243</v>
      </c>
      <c r="C40" s="70"/>
      <c r="D40" s="70"/>
      <c r="E40" s="70"/>
      <c r="F40" s="70"/>
      <c r="G40" s="70"/>
      <c r="H40" s="172">
        <f>H39*2.25%</f>
        <v>1326.0654854999998</v>
      </c>
    </row>
    <row r="41" spans="1:8" x14ac:dyDescent="0.2">
      <c r="A41" s="6" t="s">
        <v>244</v>
      </c>
      <c r="B41" s="8" t="s">
        <v>245</v>
      </c>
      <c r="C41" s="8"/>
      <c r="D41" s="8"/>
      <c r="E41" s="8"/>
      <c r="F41" s="8"/>
      <c r="G41" s="8"/>
      <c r="H41" s="20">
        <f>H39+H40</f>
        <v>60262.3092855</v>
      </c>
    </row>
    <row r="42" spans="1:8" x14ac:dyDescent="0.2">
      <c r="A42" s="6" t="s">
        <v>246</v>
      </c>
      <c r="B42" s="8" t="s">
        <v>247</v>
      </c>
      <c r="C42" s="8"/>
      <c r="D42" s="8"/>
      <c r="E42" s="8"/>
      <c r="F42" s="8"/>
      <c r="G42" s="8"/>
      <c r="H42" s="20"/>
    </row>
    <row r="43" spans="1:8" x14ac:dyDescent="0.2">
      <c r="A43" s="55" t="s">
        <v>248</v>
      </c>
      <c r="B43" s="70" t="s">
        <v>249</v>
      </c>
      <c r="C43" s="70"/>
      <c r="D43" s="70"/>
      <c r="E43" s="70">
        <v>0</v>
      </c>
      <c r="F43" s="70"/>
      <c r="G43" s="70"/>
      <c r="H43" s="172">
        <f>H39*0.025</f>
        <v>1473.4060950000001</v>
      </c>
    </row>
    <row r="44" spans="1:8" x14ac:dyDescent="0.2">
      <c r="A44" s="55" t="s">
        <v>250</v>
      </c>
      <c r="B44" s="70" t="s">
        <v>251</v>
      </c>
      <c r="C44" s="70"/>
      <c r="D44" s="70"/>
      <c r="E44" s="70"/>
      <c r="F44" s="70"/>
      <c r="G44" s="70"/>
      <c r="H44" s="172">
        <f>H42+H43</f>
        <v>1473.4060950000001</v>
      </c>
    </row>
    <row r="45" spans="1:8" x14ac:dyDescent="0.2">
      <c r="A45" s="6" t="s">
        <v>252</v>
      </c>
      <c r="B45" s="8" t="s">
        <v>253</v>
      </c>
      <c r="C45" s="8"/>
      <c r="D45" s="8"/>
      <c r="E45" s="8"/>
      <c r="F45" s="8"/>
      <c r="G45" s="8"/>
      <c r="H45" s="20">
        <f>H41+H44</f>
        <v>61735.715380499998</v>
      </c>
    </row>
    <row r="46" spans="1:8" x14ac:dyDescent="0.2">
      <c r="A46" s="6" t="s">
        <v>254</v>
      </c>
      <c r="B46" s="8" t="s">
        <v>255</v>
      </c>
      <c r="C46" s="8"/>
      <c r="D46" s="8"/>
      <c r="E46" s="8"/>
      <c r="F46" s="8"/>
      <c r="G46" s="8"/>
      <c r="H46" s="20">
        <f>H41*(4%)</f>
        <v>2410.4923714199999</v>
      </c>
    </row>
    <row r="47" spans="1:8" x14ac:dyDescent="0.2">
      <c r="A47" s="6" t="s">
        <v>256</v>
      </c>
      <c r="B47" s="8" t="s">
        <v>257</v>
      </c>
      <c r="C47" s="8"/>
      <c r="D47" s="8"/>
      <c r="E47" s="8"/>
      <c r="F47" s="8"/>
      <c r="G47" s="8"/>
      <c r="H47" s="20">
        <f>H45+H46</f>
        <v>64146.207751919996</v>
      </c>
    </row>
    <row r="48" spans="1:8" ht="13.5" thickBot="1" x14ac:dyDescent="0.25">
      <c r="A48" s="173" t="s">
        <v>258</v>
      </c>
      <c r="B48" s="174" t="s">
        <v>259</v>
      </c>
      <c r="C48" s="174"/>
      <c r="D48" s="174"/>
      <c r="E48" s="174"/>
      <c r="F48" s="174"/>
      <c r="G48" s="174"/>
      <c r="H48" s="172">
        <f>H47*(4%)</f>
        <v>2565.8483100767999</v>
      </c>
    </row>
    <row r="49" spans="1:8" ht="13.5" thickBot="1" x14ac:dyDescent="0.25">
      <c r="A49" s="175" t="s">
        <v>233</v>
      </c>
      <c r="B49" s="176" t="s">
        <v>135</v>
      </c>
      <c r="C49" s="176"/>
      <c r="D49" s="176"/>
      <c r="E49" s="176"/>
      <c r="F49" s="176"/>
      <c r="G49" s="176"/>
      <c r="H49" s="177">
        <f>H47+H48</f>
        <v>66712.056061996802</v>
      </c>
    </row>
    <row r="50" spans="1:8" ht="14.25" thickTop="1" thickBot="1" x14ac:dyDescent="0.25">
      <c r="A50" s="178" t="s">
        <v>234</v>
      </c>
      <c r="B50" s="214" t="s">
        <v>235</v>
      </c>
      <c r="C50" s="215"/>
      <c r="D50" s="216"/>
      <c r="E50" s="179"/>
      <c r="F50" s="179"/>
      <c r="G50" s="180"/>
      <c r="H50" s="94">
        <f>0.09*H39</f>
        <v>5304.2619419999992</v>
      </c>
    </row>
    <row r="51" spans="1:8" ht="13.5" thickTop="1" x14ac:dyDescent="0.2">
      <c r="A51" s="55" t="s">
        <v>236</v>
      </c>
      <c r="B51" s="181" t="s">
        <v>136</v>
      </c>
      <c r="C51" s="182"/>
      <c r="D51" s="182"/>
      <c r="E51" s="183"/>
      <c r="F51" s="183"/>
      <c r="G51" s="184"/>
      <c r="H51" s="10">
        <f>antemascult!T45+antemascult!L80+antemascult!T10</f>
        <v>4632.7000000000007</v>
      </c>
    </row>
    <row r="52" spans="1:8" ht="13.5" thickBot="1" x14ac:dyDescent="0.25">
      <c r="A52" s="185" t="s">
        <v>237</v>
      </c>
      <c r="B52" s="181" t="s">
        <v>238</v>
      </c>
      <c r="C52" s="182"/>
      <c r="D52" s="182"/>
      <c r="E52" s="183"/>
      <c r="F52" s="183"/>
      <c r="G52" s="184"/>
      <c r="H52" s="94">
        <f>H39+H50+H51</f>
        <v>68873.205741999991</v>
      </c>
    </row>
    <row r="53" spans="1:8" ht="14.25" thickTop="1" thickBot="1" x14ac:dyDescent="0.25">
      <c r="A53" s="178" t="s">
        <v>239</v>
      </c>
      <c r="B53" s="186" t="s">
        <v>240</v>
      </c>
      <c r="C53" s="186"/>
      <c r="D53" s="186"/>
      <c r="E53" s="179"/>
      <c r="F53" s="179"/>
      <c r="G53" s="180"/>
      <c r="H53" s="94">
        <f>0.05*H52</f>
        <v>3443.6602870999996</v>
      </c>
    </row>
    <row r="54" spans="1:8" ht="13.5" thickTop="1" x14ac:dyDescent="0.2">
      <c r="A54" s="187"/>
      <c r="B54" s="188" t="s">
        <v>241</v>
      </c>
      <c r="C54" s="189"/>
      <c r="D54" s="190"/>
      <c r="E54" s="191"/>
      <c r="F54" s="191"/>
      <c r="G54" s="192"/>
      <c r="H54" s="10">
        <f>H50+H53</f>
        <v>8747.9222290999987</v>
      </c>
    </row>
    <row r="55" spans="1:8" x14ac:dyDescent="0.2">
      <c r="A55" s="74"/>
      <c r="B55" s="75" t="s">
        <v>176</v>
      </c>
      <c r="C55" s="75"/>
      <c r="D55" s="75"/>
      <c r="E55" s="75"/>
      <c r="F55" s="75"/>
      <c r="G55" s="75"/>
      <c r="H55" s="88">
        <f>H49+H51+H54</f>
        <v>80092.678291096803</v>
      </c>
    </row>
    <row r="56" spans="1:8" x14ac:dyDescent="0.2">
      <c r="A56" s="60"/>
      <c r="B56" s="25"/>
      <c r="C56" s="25"/>
      <c r="D56" s="25"/>
      <c r="E56" s="25"/>
      <c r="F56" s="25"/>
      <c r="G56" s="25"/>
      <c r="H56" s="14"/>
    </row>
    <row r="57" spans="1:8" x14ac:dyDescent="0.2">
      <c r="B57" s="77" t="s">
        <v>137</v>
      </c>
      <c r="C57" s="77"/>
      <c r="D57" s="77"/>
      <c r="E57" s="77"/>
      <c r="F57" s="77"/>
      <c r="G57" s="77" t="s">
        <v>138</v>
      </c>
      <c r="H57" s="78"/>
    </row>
    <row r="58" spans="1:8" x14ac:dyDescent="0.2">
      <c r="B58" s="77" t="s">
        <v>139</v>
      </c>
      <c r="C58" s="77"/>
      <c r="D58" s="77"/>
      <c r="E58" s="77"/>
      <c r="F58" s="77"/>
      <c r="G58" s="77"/>
      <c r="H58" s="78"/>
    </row>
    <row r="59" spans="1:8" x14ac:dyDescent="0.2">
      <c r="B59" s="77"/>
      <c r="C59" s="77"/>
      <c r="D59" s="77"/>
      <c r="E59" s="77"/>
      <c r="F59" s="77"/>
      <c r="G59" s="77"/>
      <c r="H59" s="78"/>
    </row>
  </sheetData>
  <mergeCells count="5">
    <mergeCell ref="B50:D50"/>
    <mergeCell ref="C1:H1"/>
    <mergeCell ref="C2:H2"/>
    <mergeCell ref="A4:C4"/>
    <mergeCell ref="A3:H3"/>
  </mergeCells>
  <phoneticPr fontId="5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topLeftCell="A31" workbookViewId="0">
      <selection activeCell="E60" sqref="E60"/>
    </sheetView>
  </sheetViews>
  <sheetFormatPr defaultRowHeight="12.75" x14ac:dyDescent="0.2"/>
  <cols>
    <col min="1" max="1" width="6.5703125" customWidth="1"/>
    <col min="2" max="2" width="13.28515625" customWidth="1"/>
    <col min="3" max="3" width="10" customWidth="1"/>
    <col min="4" max="4" width="10.7109375" customWidth="1"/>
    <col min="5" max="5" width="14" customWidth="1"/>
    <col min="6" max="6" width="9.28515625" customWidth="1"/>
    <col min="7" max="7" width="13.85546875" bestFit="1" customWidth="1"/>
    <col min="8" max="8" width="11.85546875" customWidth="1"/>
  </cols>
  <sheetData>
    <row r="1" spans="1:8" ht="16.5" x14ac:dyDescent="0.3">
      <c r="A1" s="245" t="s">
        <v>205</v>
      </c>
      <c r="B1" s="245"/>
      <c r="C1" s="245"/>
      <c r="D1" s="245"/>
      <c r="E1" s="245"/>
      <c r="F1" s="245"/>
      <c r="G1" s="141">
        <f>grile!A12</f>
        <v>2019</v>
      </c>
      <c r="H1" s="106" t="s">
        <v>262</v>
      </c>
    </row>
    <row r="2" spans="1:8" ht="13.5" x14ac:dyDescent="0.25">
      <c r="A2" s="249" t="s">
        <v>48</v>
      </c>
      <c r="B2" s="250"/>
      <c r="C2" s="250"/>
      <c r="D2" s="250"/>
      <c r="E2" s="250"/>
      <c r="F2" s="103"/>
      <c r="G2" s="247" t="str">
        <f>antemasfond!A3</f>
        <v>PRIMARIA TARGU MURES</v>
      </c>
      <c r="H2" s="248"/>
    </row>
    <row r="3" spans="1:8" x14ac:dyDescent="0.2">
      <c r="A3" s="249" t="s">
        <v>177</v>
      </c>
      <c r="B3" s="250"/>
      <c r="C3" s="250"/>
      <c r="D3" s="250"/>
      <c r="E3" s="250"/>
      <c r="F3" s="102"/>
      <c r="G3" s="247" t="s">
        <v>261</v>
      </c>
      <c r="H3" s="248"/>
    </row>
    <row r="4" spans="1:8" x14ac:dyDescent="0.2">
      <c r="A4" s="249" t="s">
        <v>178</v>
      </c>
      <c r="B4" s="250"/>
      <c r="C4" s="250"/>
      <c r="D4" s="250"/>
      <c r="E4" s="250"/>
      <c r="F4" s="102"/>
      <c r="G4" s="163">
        <v>849.06</v>
      </c>
      <c r="H4" s="104" t="s">
        <v>15</v>
      </c>
    </row>
    <row r="5" spans="1:8" ht="20.25" customHeight="1" x14ac:dyDescent="0.25">
      <c r="A5" s="127" t="s">
        <v>189</v>
      </c>
      <c r="B5" s="107"/>
      <c r="C5" s="107"/>
      <c r="D5" s="107"/>
      <c r="E5" s="34"/>
      <c r="F5" s="34"/>
      <c r="G5" s="34"/>
      <c r="H5" s="34"/>
    </row>
    <row r="6" spans="1:8" ht="13.5" x14ac:dyDescent="0.25">
      <c r="A6" s="32" t="s">
        <v>184</v>
      </c>
      <c r="B6" s="32"/>
      <c r="C6" s="32"/>
      <c r="D6" s="33"/>
      <c r="E6" s="33"/>
      <c r="F6" s="33"/>
      <c r="G6" s="34"/>
      <c r="H6" s="34"/>
    </row>
    <row r="7" spans="1:8" ht="27" customHeight="1" x14ac:dyDescent="0.25">
      <c r="A7" s="246" t="s">
        <v>180</v>
      </c>
      <c r="B7" s="246" t="s">
        <v>179</v>
      </c>
      <c r="C7" s="109" t="s">
        <v>181</v>
      </c>
      <c r="D7" s="36" t="s">
        <v>49</v>
      </c>
      <c r="E7" s="36" t="s">
        <v>50</v>
      </c>
      <c r="F7" s="110" t="s">
        <v>182</v>
      </c>
      <c r="G7" s="37" t="s">
        <v>79</v>
      </c>
      <c r="H7" s="37" t="s">
        <v>230</v>
      </c>
    </row>
    <row r="8" spans="1:8" x14ac:dyDescent="0.2">
      <c r="A8" s="246"/>
      <c r="B8" s="251"/>
      <c r="C8" s="111" t="s">
        <v>183</v>
      </c>
      <c r="D8" s="36" t="s">
        <v>21</v>
      </c>
      <c r="E8" s="36" t="s">
        <v>110</v>
      </c>
      <c r="F8" s="36" t="s">
        <v>110</v>
      </c>
      <c r="G8" s="36" t="s">
        <v>110</v>
      </c>
      <c r="H8" s="36">
        <v>3</v>
      </c>
    </row>
    <row r="9" spans="1:8" ht="13.5" x14ac:dyDescent="0.25">
      <c r="A9" s="40"/>
      <c r="B9" s="38">
        <v>1</v>
      </c>
      <c r="C9" s="38">
        <v>2</v>
      </c>
      <c r="D9" s="38">
        <v>3</v>
      </c>
      <c r="E9" s="38">
        <v>4</v>
      </c>
      <c r="F9" s="38">
        <v>5</v>
      </c>
      <c r="G9" s="38">
        <v>6</v>
      </c>
      <c r="H9" s="38">
        <v>7</v>
      </c>
    </row>
    <row r="10" spans="1:8" ht="13.5" customHeight="1" x14ac:dyDescent="0.25">
      <c r="A10" s="195">
        <v>10017</v>
      </c>
      <c r="B10" s="39" t="s">
        <v>231</v>
      </c>
      <c r="C10" s="165">
        <v>348</v>
      </c>
      <c r="D10" s="165">
        <v>264</v>
      </c>
      <c r="E10" s="166">
        <f t="shared" ref="E10:E16" si="0">D10*305</f>
        <v>80520</v>
      </c>
      <c r="F10" s="167">
        <f>C10*1.3</f>
        <v>452.40000000000003</v>
      </c>
      <c r="G10" s="166">
        <v>0</v>
      </c>
      <c r="H10" s="168">
        <f t="shared" ref="H10:H16" si="1">E10-F10-G10</f>
        <v>80067.600000000006</v>
      </c>
    </row>
    <row r="11" spans="1:8" ht="12.75" customHeight="1" x14ac:dyDescent="0.25">
      <c r="A11" s="195">
        <v>6990</v>
      </c>
      <c r="B11" s="39" t="s">
        <v>231</v>
      </c>
      <c r="C11" s="165">
        <v>223</v>
      </c>
      <c r="D11" s="165">
        <v>264</v>
      </c>
      <c r="E11" s="166">
        <f t="shared" si="0"/>
        <v>80520</v>
      </c>
      <c r="F11" s="167">
        <f>C11*1.3</f>
        <v>289.90000000000003</v>
      </c>
      <c r="G11" s="166">
        <v>0</v>
      </c>
      <c r="H11" s="168">
        <f t="shared" si="1"/>
        <v>80230.100000000006</v>
      </c>
    </row>
    <row r="12" spans="1:8" ht="13.5" customHeight="1" x14ac:dyDescent="0.25">
      <c r="A12" s="195">
        <v>10015</v>
      </c>
      <c r="B12" s="39" t="s">
        <v>231</v>
      </c>
      <c r="C12" s="165">
        <v>104</v>
      </c>
      <c r="D12" s="165">
        <v>83</v>
      </c>
      <c r="E12" s="166">
        <f t="shared" si="0"/>
        <v>25315</v>
      </c>
      <c r="F12" s="167">
        <f>C12*1.3</f>
        <v>135.20000000000002</v>
      </c>
      <c r="G12" s="166">
        <v>0</v>
      </c>
      <c r="H12" s="168">
        <f t="shared" si="1"/>
        <v>25179.8</v>
      </c>
    </row>
    <row r="13" spans="1:8" ht="13.5" customHeight="1" x14ac:dyDescent="0.25">
      <c r="A13" s="170">
        <v>6989</v>
      </c>
      <c r="B13" s="169" t="s">
        <v>85</v>
      </c>
      <c r="C13" s="165">
        <v>120</v>
      </c>
      <c r="D13" s="165">
        <v>159</v>
      </c>
      <c r="E13" s="166">
        <f t="shared" si="0"/>
        <v>48495</v>
      </c>
      <c r="F13" s="167">
        <f>C13*2.15</f>
        <v>258</v>
      </c>
      <c r="G13" s="166">
        <v>0</v>
      </c>
      <c r="H13" s="168">
        <f>E13-F13-G13</f>
        <v>48237</v>
      </c>
    </row>
    <row r="14" spans="1:8" ht="13.5" customHeight="1" x14ac:dyDescent="0.25">
      <c r="A14" s="170">
        <v>10012</v>
      </c>
      <c r="B14" s="169" t="s">
        <v>260</v>
      </c>
      <c r="C14" s="165">
        <v>310</v>
      </c>
      <c r="D14" s="165">
        <v>315</v>
      </c>
      <c r="E14" s="166">
        <f t="shared" si="0"/>
        <v>96075</v>
      </c>
      <c r="F14" s="167">
        <f>C14*1.3</f>
        <v>403</v>
      </c>
      <c r="G14" s="166">
        <v>0</v>
      </c>
      <c r="H14" s="168">
        <f t="shared" si="1"/>
        <v>95672</v>
      </c>
    </row>
    <row r="15" spans="1:8" ht="13.5" customHeight="1" x14ac:dyDescent="0.25">
      <c r="A15" s="170">
        <v>10013</v>
      </c>
      <c r="B15" s="169" t="s">
        <v>260</v>
      </c>
      <c r="C15" s="165">
        <v>411</v>
      </c>
      <c r="D15" s="165">
        <v>392</v>
      </c>
      <c r="E15" s="166">
        <f t="shared" si="0"/>
        <v>119560</v>
      </c>
      <c r="F15" s="167">
        <f>C15*1.3</f>
        <v>534.30000000000007</v>
      </c>
      <c r="G15" s="166">
        <v>0</v>
      </c>
      <c r="H15" s="168">
        <f t="shared" si="1"/>
        <v>119025.7</v>
      </c>
    </row>
    <row r="16" spans="1:8" ht="12.75" customHeight="1" x14ac:dyDescent="0.25">
      <c r="A16" s="171">
        <v>10014</v>
      </c>
      <c r="B16" s="169" t="s">
        <v>260</v>
      </c>
      <c r="C16" s="165">
        <v>184</v>
      </c>
      <c r="D16" s="165">
        <v>150</v>
      </c>
      <c r="E16" s="166">
        <f t="shared" si="0"/>
        <v>45750</v>
      </c>
      <c r="F16" s="167">
        <f>C16*1.3</f>
        <v>239.20000000000002</v>
      </c>
      <c r="G16" s="166">
        <v>0</v>
      </c>
      <c r="H16" s="168">
        <f t="shared" si="1"/>
        <v>45510.8</v>
      </c>
    </row>
    <row r="17" spans="1:8" x14ac:dyDescent="0.2">
      <c r="A17" s="40"/>
      <c r="B17" s="40" t="s">
        <v>46</v>
      </c>
      <c r="C17" s="45">
        <f t="shared" ref="C17:H17" si="2">SUM(C10:C16)</f>
        <v>1700</v>
      </c>
      <c r="D17" s="45">
        <f t="shared" si="2"/>
        <v>1627</v>
      </c>
      <c r="E17" s="45">
        <f t="shared" si="2"/>
        <v>496235</v>
      </c>
      <c r="F17" s="45">
        <f t="shared" si="2"/>
        <v>2312</v>
      </c>
      <c r="G17" s="45">
        <f t="shared" si="2"/>
        <v>0</v>
      </c>
      <c r="H17" s="45">
        <f t="shared" si="2"/>
        <v>493923</v>
      </c>
    </row>
    <row r="18" spans="1:8" ht="14.25" thickBot="1" x14ac:dyDescent="0.3">
      <c r="A18" s="112" t="s">
        <v>185</v>
      </c>
      <c r="B18" s="113"/>
      <c r="C18" s="113" t="s">
        <v>187</v>
      </c>
      <c r="D18" s="113"/>
      <c r="E18" s="113"/>
      <c r="F18" s="113"/>
      <c r="G18" s="113"/>
      <c r="H18" s="114"/>
    </row>
    <row r="19" spans="1:8" ht="16.5" thickBot="1" x14ac:dyDescent="0.3">
      <c r="A19" s="128" t="s">
        <v>186</v>
      </c>
      <c r="B19" s="115"/>
      <c r="C19" s="115"/>
      <c r="D19" s="115"/>
      <c r="E19" s="115"/>
      <c r="F19" s="115"/>
      <c r="G19" s="115"/>
      <c r="H19" s="142">
        <f>H17+H18</f>
        <v>493923</v>
      </c>
    </row>
    <row r="20" spans="1:8" ht="13.5" x14ac:dyDescent="0.25">
      <c r="A20" s="116"/>
      <c r="B20" s="117"/>
      <c r="C20" s="117"/>
      <c r="D20" s="117"/>
      <c r="E20" s="117"/>
      <c r="F20" s="117"/>
      <c r="G20" s="117"/>
      <c r="H20" s="117"/>
    </row>
    <row r="21" spans="1:8" ht="15.75" x14ac:dyDescent="0.25">
      <c r="A21" s="127" t="s">
        <v>190</v>
      </c>
      <c r="B21" s="118"/>
      <c r="C21" s="118"/>
      <c r="D21" s="118"/>
      <c r="E21" s="34"/>
      <c r="F21" s="34"/>
      <c r="G21" s="34"/>
      <c r="H21" s="34"/>
    </row>
    <row r="22" spans="1:8" ht="13.5" x14ac:dyDescent="0.25">
      <c r="A22" s="119" t="s">
        <v>191</v>
      </c>
      <c r="B22" s="120"/>
      <c r="C22" s="120"/>
      <c r="D22" s="120"/>
      <c r="E22" s="121"/>
      <c r="F22" s="121"/>
      <c r="G22" s="121"/>
      <c r="H22" s="122"/>
    </row>
    <row r="23" spans="1:8" ht="13.5" x14ac:dyDescent="0.25">
      <c r="B23" s="108" t="s">
        <v>196</v>
      </c>
      <c r="C23" s="102"/>
      <c r="D23" s="102"/>
      <c r="E23" s="123"/>
      <c r="F23" s="123"/>
      <c r="G23" s="123"/>
      <c r="H23" s="193">
        <f>deviz!H49</f>
        <v>66712.056061996802</v>
      </c>
    </row>
    <row r="24" spans="1:8" ht="13.5" x14ac:dyDescent="0.25">
      <c r="B24" s="108" t="s">
        <v>197</v>
      </c>
      <c r="C24" s="124"/>
      <c r="D24" s="124"/>
      <c r="E24" s="125"/>
      <c r="F24" s="125"/>
      <c r="G24" s="126"/>
      <c r="H24" s="194">
        <f>deviz!H54</f>
        <v>8747.9222290999987</v>
      </c>
    </row>
    <row r="25" spans="1:8" ht="13.5" x14ac:dyDescent="0.25">
      <c r="B25" s="108" t="s">
        <v>188</v>
      </c>
      <c r="C25" s="124"/>
      <c r="D25" s="124"/>
      <c r="E25" s="125"/>
      <c r="F25" s="125"/>
      <c r="G25" s="126"/>
      <c r="H25" s="194">
        <f>deviz!H51</f>
        <v>4632.7000000000007</v>
      </c>
    </row>
    <row r="26" spans="1:8" ht="13.5" x14ac:dyDescent="0.25">
      <c r="A26" s="119"/>
      <c r="B26" s="103"/>
      <c r="C26" s="103"/>
      <c r="D26" s="103"/>
      <c r="E26" s="125"/>
      <c r="F26" s="125"/>
      <c r="G26" s="125"/>
      <c r="H26" s="126"/>
    </row>
    <row r="27" spans="1:8" ht="27.75" customHeight="1" x14ac:dyDescent="0.25">
      <c r="A27" s="244" t="s">
        <v>192</v>
      </c>
      <c r="B27" s="244"/>
      <c r="C27" s="244"/>
      <c r="D27" s="244"/>
      <c r="E27" s="110" t="s">
        <v>51</v>
      </c>
      <c r="F27" s="37" t="s">
        <v>193</v>
      </c>
      <c r="G27" s="110" t="s">
        <v>194</v>
      </c>
      <c r="H27" s="110" t="s">
        <v>195</v>
      </c>
    </row>
    <row r="28" spans="1:8" ht="13.5" x14ac:dyDescent="0.25">
      <c r="A28" s="39"/>
      <c r="B28" s="220"/>
      <c r="C28" s="220"/>
      <c r="D28" s="220"/>
      <c r="E28" s="155">
        <f>G4</f>
        <v>849.06</v>
      </c>
      <c r="F28" s="156">
        <v>8.6999999999999993</v>
      </c>
      <c r="G28" s="157">
        <f>E28*F28</f>
        <v>7386.8219999999992</v>
      </c>
      <c r="H28" s="158">
        <f>G28*12</f>
        <v>88641.863999999987</v>
      </c>
    </row>
    <row r="29" spans="1:8" x14ac:dyDescent="0.2">
      <c r="B29" s="151"/>
      <c r="C29" s="152"/>
      <c r="D29" s="153"/>
      <c r="E29" s="153"/>
      <c r="F29" s="153"/>
      <c r="G29" s="153"/>
      <c r="H29" s="154"/>
    </row>
    <row r="30" spans="1:8" x14ac:dyDescent="0.2">
      <c r="A30" s="236" t="s">
        <v>198</v>
      </c>
      <c r="B30" s="236"/>
      <c r="C30" s="236"/>
      <c r="D30" s="237"/>
      <c r="E30" s="40" t="s">
        <v>52</v>
      </c>
      <c r="F30" s="134" t="s">
        <v>232</v>
      </c>
      <c r="G30" s="135" t="s">
        <v>53</v>
      </c>
      <c r="H30" s="135" t="s">
        <v>54</v>
      </c>
    </row>
    <row r="31" spans="1:8" ht="13.5" customHeight="1" x14ac:dyDescent="0.2">
      <c r="A31" s="238"/>
      <c r="B31" s="238"/>
      <c r="C31" s="238"/>
      <c r="D31" s="239"/>
      <c r="E31" s="130">
        <f>E28</f>
        <v>849.06</v>
      </c>
      <c r="F31" s="131">
        <v>0.9</v>
      </c>
      <c r="G31" s="150">
        <v>0</v>
      </c>
      <c r="H31" s="132">
        <f>E31*F31*G31</f>
        <v>0</v>
      </c>
    </row>
    <row r="32" spans="1:8" ht="13.5" x14ac:dyDescent="0.25">
      <c r="A32" s="133"/>
      <c r="B32" s="124"/>
      <c r="C32" s="124"/>
      <c r="D32" s="124"/>
      <c r="E32" s="125"/>
      <c r="F32" s="125"/>
      <c r="G32" s="125"/>
      <c r="H32" s="126"/>
    </row>
    <row r="33" spans="1:8" x14ac:dyDescent="0.2">
      <c r="A33" s="235" t="s">
        <v>199</v>
      </c>
      <c r="B33" s="235"/>
      <c r="C33" s="235"/>
      <c r="D33" s="235"/>
      <c r="E33" s="98" t="s">
        <v>62</v>
      </c>
      <c r="F33" s="96" t="s">
        <v>45</v>
      </c>
      <c r="G33" s="137" t="s">
        <v>201</v>
      </c>
      <c r="H33" s="96" t="s">
        <v>54</v>
      </c>
    </row>
    <row r="34" spans="1:8" x14ac:dyDescent="0.2">
      <c r="A34" s="35"/>
      <c r="B34" s="159" t="s">
        <v>200</v>
      </c>
      <c r="C34" s="160"/>
      <c r="D34" s="160"/>
      <c r="E34" s="36" t="s">
        <v>203</v>
      </c>
      <c r="F34" s="148"/>
      <c r="G34" s="138">
        <v>3.6</v>
      </c>
      <c r="H34" s="45">
        <f>F34*G34</f>
        <v>0</v>
      </c>
    </row>
    <row r="35" spans="1:8" ht="13.5" x14ac:dyDescent="0.25">
      <c r="A35" s="136"/>
      <c r="B35" s="240" t="s">
        <v>202</v>
      </c>
      <c r="C35" s="241"/>
      <c r="D35" s="242"/>
      <c r="E35" s="2" t="s">
        <v>25</v>
      </c>
      <c r="F35" s="149"/>
      <c r="G35" s="138">
        <v>1.8</v>
      </c>
      <c r="H35" s="45">
        <f>F35*G35</f>
        <v>0</v>
      </c>
    </row>
    <row r="36" spans="1:8" ht="13.5" thickBot="1" x14ac:dyDescent="0.25">
      <c r="A36" s="129"/>
      <c r="B36" s="129"/>
      <c r="C36" s="105"/>
      <c r="F36" s="99"/>
      <c r="G36" s="97"/>
      <c r="H36" s="97"/>
    </row>
    <row r="37" spans="1:8" ht="16.5" thickBot="1" x14ac:dyDescent="0.3">
      <c r="A37" s="139" t="s">
        <v>204</v>
      </c>
      <c r="B37" s="140"/>
      <c r="C37" s="140"/>
      <c r="D37" s="140"/>
      <c r="E37" s="140"/>
      <c r="F37" s="140"/>
      <c r="G37" s="140"/>
      <c r="H37" s="143">
        <f>H23+H24+H25+H28+H34+H35+H31</f>
        <v>168734.54229109679</v>
      </c>
    </row>
    <row r="38" spans="1:8" ht="13.5" thickBot="1" x14ac:dyDescent="0.25"/>
    <row r="39" spans="1:8" ht="16.5" thickBot="1" x14ac:dyDescent="0.3">
      <c r="A39" s="128" t="s">
        <v>212</v>
      </c>
      <c r="B39" s="146"/>
      <c r="C39" s="146"/>
      <c r="D39" s="146"/>
      <c r="E39" s="146"/>
      <c r="F39" s="146"/>
      <c r="G39" s="146"/>
      <c r="H39" s="147"/>
    </row>
    <row r="40" spans="1:8" ht="13.5" x14ac:dyDescent="0.25">
      <c r="A40" s="100"/>
      <c r="B40" s="41"/>
      <c r="C40" s="41"/>
      <c r="D40" s="41"/>
      <c r="E40" s="34"/>
      <c r="F40" s="34"/>
      <c r="G40" s="34"/>
      <c r="H40" s="34"/>
    </row>
    <row r="41" spans="1:8" ht="15.75" x14ac:dyDescent="0.25">
      <c r="A41" s="144" t="s">
        <v>209</v>
      </c>
      <c r="B41" s="224" t="s">
        <v>210</v>
      </c>
      <c r="C41" s="225"/>
      <c r="D41" s="225"/>
      <c r="E41" s="225"/>
      <c r="F41" s="226"/>
      <c r="G41" s="243" t="s">
        <v>211</v>
      </c>
      <c r="H41" s="243"/>
    </row>
    <row r="42" spans="1:8" ht="15.75" x14ac:dyDescent="0.25">
      <c r="A42" s="145">
        <v>1</v>
      </c>
      <c r="B42" s="224" t="s">
        <v>207</v>
      </c>
      <c r="C42" s="225"/>
      <c r="D42" s="225"/>
      <c r="E42" s="225"/>
      <c r="F42" s="226"/>
      <c r="G42" s="222">
        <f>H17</f>
        <v>493923</v>
      </c>
      <c r="H42" s="223"/>
    </row>
    <row r="43" spans="1:8" ht="16.5" thickBot="1" x14ac:dyDescent="0.3">
      <c r="A43" s="161">
        <v>2</v>
      </c>
      <c r="B43" s="224" t="s">
        <v>206</v>
      </c>
      <c r="C43" s="225"/>
      <c r="D43" s="225"/>
      <c r="E43" s="225"/>
      <c r="F43" s="226"/>
      <c r="G43" s="222">
        <f>H37</f>
        <v>168734.54229109679</v>
      </c>
      <c r="H43" s="223"/>
    </row>
    <row r="44" spans="1:8" ht="16.5" thickBot="1" x14ac:dyDescent="0.3">
      <c r="A44" s="162">
        <v>3</v>
      </c>
      <c r="B44" s="227" t="s">
        <v>208</v>
      </c>
      <c r="C44" s="228"/>
      <c r="D44" s="228"/>
      <c r="E44" s="228"/>
      <c r="F44" s="229"/>
      <c r="G44" s="230">
        <f>G42-G43</f>
        <v>325188.45770890324</v>
      </c>
      <c r="H44" s="231"/>
    </row>
    <row r="45" spans="1:8" ht="13.5" x14ac:dyDescent="0.25">
      <c r="A45" s="101"/>
      <c r="B45" s="101"/>
      <c r="C45" s="101"/>
      <c r="D45" s="101"/>
      <c r="E45" s="11"/>
      <c r="F45" s="11"/>
      <c r="G45" s="11"/>
      <c r="H45" s="11"/>
    </row>
    <row r="46" spans="1:8" ht="13.5" x14ac:dyDescent="0.25">
      <c r="A46" s="44" t="s">
        <v>213</v>
      </c>
      <c r="B46" s="31"/>
      <c r="C46" s="31"/>
      <c r="D46" s="31"/>
    </row>
    <row r="47" spans="1:8" x14ac:dyDescent="0.2">
      <c r="A47" s="8">
        <v>1</v>
      </c>
      <c r="B47" s="221" t="s">
        <v>214</v>
      </c>
      <c r="C47" s="221"/>
      <c r="D47" s="221"/>
      <c r="E47" s="221"/>
      <c r="F47" s="221"/>
      <c r="G47" s="221"/>
      <c r="H47" s="20">
        <f>E17*7/107</f>
        <v>32463.971962616823</v>
      </c>
    </row>
    <row r="48" spans="1:8" x14ac:dyDescent="0.2">
      <c r="A48" s="8">
        <v>2</v>
      </c>
      <c r="B48" s="221" t="s">
        <v>215</v>
      </c>
      <c r="C48" s="221"/>
      <c r="D48" s="221"/>
      <c r="E48" s="221"/>
      <c r="F48" s="221"/>
      <c r="G48" s="221"/>
      <c r="H48" s="8"/>
    </row>
    <row r="49" spans="1:8" x14ac:dyDescent="0.2">
      <c r="A49" s="8">
        <v>3</v>
      </c>
      <c r="B49" s="221" t="s">
        <v>216</v>
      </c>
      <c r="C49" s="221"/>
      <c r="D49" s="221"/>
      <c r="E49" s="221"/>
      <c r="F49" s="221"/>
      <c r="G49" s="221"/>
      <c r="H49" s="20">
        <f>(D10+D11+D12+D14+D15+D16)*32.8</f>
        <v>48150.399999999994</v>
      </c>
    </row>
    <row r="50" spans="1:8" x14ac:dyDescent="0.2">
      <c r="A50" s="7">
        <v>4</v>
      </c>
      <c r="B50" s="232" t="s">
        <v>219</v>
      </c>
      <c r="C50" s="233"/>
      <c r="D50" s="233"/>
      <c r="E50" s="233"/>
      <c r="F50" s="233"/>
      <c r="G50" s="234"/>
      <c r="H50" s="8">
        <v>0</v>
      </c>
    </row>
    <row r="52" spans="1:8" ht="13.5" x14ac:dyDescent="0.25">
      <c r="D52" s="43" t="s">
        <v>263</v>
      </c>
      <c r="E52" s="42"/>
      <c r="F52" s="31"/>
      <c r="G52" s="43" t="s">
        <v>55</v>
      </c>
    </row>
    <row r="53" spans="1:8" x14ac:dyDescent="0.2">
      <c r="D53" t="s">
        <v>265</v>
      </c>
      <c r="G53" t="s">
        <v>264</v>
      </c>
    </row>
  </sheetData>
  <mergeCells count="25">
    <mergeCell ref="A27:D27"/>
    <mergeCell ref="A1:F1"/>
    <mergeCell ref="A7:A8"/>
    <mergeCell ref="G2:H2"/>
    <mergeCell ref="A4:E4"/>
    <mergeCell ref="A3:E3"/>
    <mergeCell ref="A2:E2"/>
    <mergeCell ref="G3:H3"/>
    <mergeCell ref="B7:B8"/>
    <mergeCell ref="B50:G50"/>
    <mergeCell ref="A33:D33"/>
    <mergeCell ref="A30:D31"/>
    <mergeCell ref="B35:D35"/>
    <mergeCell ref="B48:G48"/>
    <mergeCell ref="G41:H41"/>
    <mergeCell ref="B41:F41"/>
    <mergeCell ref="B42:F42"/>
    <mergeCell ref="B49:G49"/>
    <mergeCell ref="B28:D28"/>
    <mergeCell ref="B47:G47"/>
    <mergeCell ref="G42:H42"/>
    <mergeCell ref="B43:F43"/>
    <mergeCell ref="G43:H43"/>
    <mergeCell ref="B44:F44"/>
    <mergeCell ref="G44:H44"/>
  </mergeCells>
  <phoneticPr fontId="5" type="noConversion"/>
  <pageMargins left="0.75" right="0.75" top="0.5" bottom="0.5" header="0.5" footer="0.5"/>
  <pageSetup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grile</vt:lpstr>
      <vt:lpstr>antemasfond</vt:lpstr>
      <vt:lpstr>antemascult</vt:lpstr>
      <vt:lpstr>deviz</vt:lpstr>
      <vt:lpstr>BVC</vt:lpstr>
    </vt:vector>
  </TitlesOfParts>
  <Company>DS.TG.MURES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OS.TG.MURES</dc:creator>
  <cp:lastModifiedBy>Statia15</cp:lastModifiedBy>
  <cp:lastPrinted>2019-02-22T07:09:04Z</cp:lastPrinted>
  <dcterms:created xsi:type="dcterms:W3CDTF">2002-06-20T11:36:34Z</dcterms:created>
  <dcterms:modified xsi:type="dcterms:W3CDTF">2019-02-25T08:25:16Z</dcterms:modified>
</cp:coreProperties>
</file>