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BVC 2024 anexa1 " sheetId="1" r:id="rId1"/>
    <sheet name="BVC 2024 anexa 2 " sheetId="2" r:id="rId2"/>
    <sheet name="Anexa 3" sheetId="3" r:id="rId3"/>
    <sheet name="Anexa 4" sheetId="4" r:id="rId4"/>
    <sheet name="Anexa 5" sheetId="5" r:id="rId5"/>
  </sheets>
  <definedNames>
    <definedName name="_xlnm.Print_Area" localSheetId="3">'Anexa 4'!$A$1:$I$64</definedName>
    <definedName name="_xlnm.Print_Area" localSheetId="1">'BVC 2024 anexa 2 '!$A$1:$P$185</definedName>
    <definedName name="_xlnm.Print_Titles" localSheetId="3">'Anexa 4'!$6:$7</definedName>
    <definedName name="_xlnm.Print_Titles" localSheetId="1">'BVC 2024 anexa 2 '!$6:$9</definedName>
    <definedName name="_xlnm.Print_Titles" localSheetId="0">'BVC 2024 anexa1 '!$9:$11</definedName>
  </definedNames>
  <calcPr fullCalcOnLoad="1"/>
</workbook>
</file>

<file path=xl/sharedStrings.xml><?xml version="1.0" encoding="utf-8"?>
<sst xmlns="http://schemas.openxmlformats.org/spreadsheetml/2006/main" count="612" uniqueCount="435">
  <si>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</si>
  <si>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</si>
  <si>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</si>
  <si>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</si>
  <si>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</si>
  <si>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</si>
  <si>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</si>
  <si>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Cheltuieli de exploatare, din care: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</si>
  <si>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</si>
  <si>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</si>
  <si>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</si>
  <si>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</si>
  <si>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</si>
  <si>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</si>
  <si>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</si>
  <si>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</si>
  <si>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</si>
  <si>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</si>
  <si>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</si>
  <si>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</si>
  <si>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</si>
  <si>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</si>
  <si>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</si>
  <si>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</si>
  <si>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</si>
  <si>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</si>
  <si>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</si>
  <si>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</si>
  <si>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</si>
  <si>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</si>
  <si>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</si>
  <si>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</si>
  <si>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</si>
  <si>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</si>
  <si>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</si>
  <si>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</si>
  <si>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</si>
  <si>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</si>
  <si>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</si>
  <si>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</si>
  <si>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</si>
  <si>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</si>
  <si>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</si>
  <si>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</si>
  <si>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</si>
  <si>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</si>
  <si>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</si>
  <si>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</si>
  <si>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</si>
  <si>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</si>
  <si>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</si>
  <si>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</si>
  <si>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</si>
  <si>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</si>
  <si>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</si>
  <si>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</si>
  <si>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</si>
  <si>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</si>
  <si>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</si>
  <si>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</si>
  <si>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</si>
  <si>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</si>
  <si>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</si>
  <si>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</si>
  <si>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</si>
  <si>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</si>
  <si>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</si>
  <si>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</si>
  <si>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</si>
  <si>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</si>
  <si>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</si>
  <si>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</si>
  <si>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</si>
  <si>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</si>
  <si>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</si>
  <si>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</si>
  <si>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</si>
  <si>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</si>
  <si>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</si>
  <si>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</si>
  <si>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</si>
  <si>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</si>
  <si>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</si>
  <si>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</si>
  <si>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</si>
  <si>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</si>
  <si>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</si>
  <si>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</si>
  <si>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</si>
  <si>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</si>
  <si>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</si>
  <si>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</si>
  <si>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</si>
  <si>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</si>
  <si>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</si>
  <si>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</si>
  <si>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</si>
  <si>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</si>
  <si>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</si>
  <si>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</si>
  <si>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</si>
  <si>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</si>
  <si>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</si>
  <si>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</si>
  <si>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</si>
  <si>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</si>
  <si>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</si>
  <si>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</si>
  <si>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B.</t>
  </si>
  <si>
    <t xml:space="preserve">ch. cu salariile </t>
  </si>
  <si>
    <t>alte cheltuieli  cu personalul, din care:</t>
  </si>
  <si>
    <t>C.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</si>
  <si>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</si>
  <si>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</si>
  <si>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</si>
  <si>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</si>
  <si>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</si>
  <si>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</si>
  <si>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</si>
  <si>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</si>
  <si>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</si>
  <si>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</si>
  <si>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</si>
  <si>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</si>
  <si>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</si>
  <si>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</si>
  <si>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</si>
  <si>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</si>
  <si>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</si>
  <si>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</si>
  <si>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</si>
  <si>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</si>
  <si>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</si>
  <si>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</si>
  <si>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</si>
  <si>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</si>
  <si>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</si>
  <si>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</si>
  <si>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</si>
  <si>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</si>
  <si>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</si>
  <si>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</si>
  <si>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</si>
  <si>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</si>
  <si>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</si>
  <si>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</si>
  <si>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</si>
  <si>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</si>
  <si>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</si>
  <si>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</si>
  <si>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</si>
  <si>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</si>
  <si>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</si>
  <si>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</si>
  <si>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</si>
  <si>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</si>
  <si>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</si>
  <si>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</si>
  <si>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</si>
  <si>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</si>
  <si>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</si>
  <si>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</si>
  <si>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</si>
  <si>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</si>
  <si>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</si>
  <si>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</si>
  <si>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</si>
  <si>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</si>
  <si>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</si>
  <si>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</si>
  <si>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</si>
  <si>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</si>
  <si>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</si>
  <si>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</si>
  <si>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</si>
  <si>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</si>
  <si>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</si>
  <si>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</si>
  <si>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</si>
  <si>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</si>
  <si>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</si>
  <si>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</si>
  <si>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</si>
  <si>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</si>
  <si>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</si>
  <si>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</si>
  <si>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</si>
  <si>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</si>
  <si>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</si>
  <si>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</si>
  <si>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</si>
  <si>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Cauze care diminuează efectul măsurilor prevăzute la Pct. I</t>
  </si>
  <si>
    <t>cheltuieli aferente transferurilor pentru plata personalului</t>
  </si>
  <si>
    <t>f2)</t>
  </si>
  <si>
    <t>f2.1)</t>
  </si>
  <si>
    <t>f3)</t>
  </si>
  <si>
    <t>f4)</t>
  </si>
  <si>
    <t>f5)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</si>
  <si>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</si>
  <si>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</si>
  <si>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</si>
  <si>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</si>
  <si>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</si>
  <si>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</si>
  <si>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</si>
  <si>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</si>
  <si>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</si>
  <si>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</si>
  <si>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</si>
  <si>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</si>
  <si>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</si>
  <si>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</si>
  <si>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</si>
  <si>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</si>
  <si>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</si>
  <si>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</si>
  <si>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</si>
  <si>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</si>
  <si>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</si>
  <si>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</si>
  <si>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</si>
  <si>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</si>
  <si>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</si>
  <si>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</si>
  <si>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</si>
  <si>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</si>
  <si>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</si>
  <si>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</si>
  <si>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</si>
  <si>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</si>
  <si>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</si>
  <si>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</si>
  <si>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</si>
  <si>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</si>
  <si>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</si>
  <si>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</si>
  <si>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</si>
  <si>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</si>
  <si>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</si>
  <si>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>b) pentru consiliul de administraţie/consiliul de supraveghere, din care:</t>
  </si>
  <si>
    <t>-componenta fixă</t>
  </si>
  <si>
    <t>alte venituri din exploatare (Rd.15+Rd.16+Rd.19+Rd.20+Rd.21), din care:</t>
  </si>
  <si>
    <t>-componenta variabilă</t>
  </si>
  <si>
    <t>f1.1)</t>
  </si>
  <si>
    <t>Gradul de realizare a veniturilor totale</t>
  </si>
  <si>
    <t>2.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</si>
  <si>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</si>
  <si>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</si>
  <si>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</si>
  <si>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</si>
  <si>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</si>
  <si>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 xml:space="preserve"> b)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</si>
  <si>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</si>
  <si>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</si>
  <si>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</si>
  <si>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</si>
  <si>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</si>
  <si>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</si>
  <si>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   -  dividende cuvenite bugetului de stat 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</si>
  <si>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</si>
  <si>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</si>
  <si>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</si>
  <si>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</si>
  <si>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</si>
  <si>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</si>
  <si>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</si>
  <si>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</si>
  <si>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</si>
  <si>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</si>
  <si>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4a</t>
  </si>
  <si>
    <t>Venituri totale din exploatare,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</si>
  <si>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</si>
  <si>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</si>
  <si>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</si>
  <si>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</si>
  <si>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</si>
  <si>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</si>
  <si>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</si>
  <si>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cheltuieli de deplasare, detaşare, transfer, din care:</t>
  </si>
  <si>
    <t xml:space="preserve">cheltuieli cu alte taxe şi impozite </t>
  </si>
  <si>
    <t>DIRECTOR GENERAL</t>
  </si>
  <si>
    <t>CONTABIL SEF</t>
  </si>
  <si>
    <t>9</t>
  </si>
  <si>
    <t>7</t>
  </si>
  <si>
    <t xml:space="preserve"> </t>
  </si>
  <si>
    <t>Venituri proprii</t>
  </si>
  <si>
    <t>3a</t>
  </si>
  <si>
    <t>Credite pentru finantarea activitatii curente (soldul ramas de rambursat</t>
  </si>
  <si>
    <t>6a</t>
  </si>
  <si>
    <t>6b</t>
  </si>
  <si>
    <t>6c</t>
  </si>
  <si>
    <t>din care:</t>
  </si>
  <si>
    <t>Trim. II</t>
  </si>
  <si>
    <t>Trim. I</t>
  </si>
  <si>
    <t>Trim. III</t>
  </si>
  <si>
    <t>alte cheltuieli SUME ANL</t>
  </si>
  <si>
    <t>Trim. IV</t>
  </si>
  <si>
    <t>cheltuieli cu contributii datorate de angajator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</si>
  <si>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</si>
  <si>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</si>
  <si>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</si>
  <si>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</si>
  <si>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</si>
  <si>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</si>
  <si>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</si>
  <si>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</si>
  <si>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</si>
  <si>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</si>
  <si>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</si>
  <si>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</si>
  <si>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</si>
  <si>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</si>
  <si>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</si>
  <si>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</si>
  <si>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Productivitatea muncii în unităţi valorice pe total personal mediu recalculata cf. Legii anuale a bugetului de stat </t>
  </si>
  <si>
    <t>Realizat/ Preliminat</t>
  </si>
  <si>
    <t>x</t>
  </si>
  <si>
    <t>8= 6/3a</t>
  </si>
  <si>
    <t>D</t>
  </si>
  <si>
    <t>A</t>
  </si>
  <si>
    <t>An 2020</t>
  </si>
  <si>
    <t>TOTAL GENERAL                Pct. I + Pct. II</t>
  </si>
  <si>
    <t>Nr. crt.</t>
  </si>
  <si>
    <t>Rezultat brut       (+/-)</t>
  </si>
  <si>
    <t>REZULTATUL BRUT (profit/pierdere) Rd.20=Rd.1-Rd.6</t>
  </si>
  <si>
    <t>IMPOZIT PE PROFIT CURENT</t>
  </si>
  <si>
    <t>IMPOZIT PE PROFIT AMÂNAT</t>
  </si>
  <si>
    <t>VENITURI DIN IMPOZITUL PE PROFIT AMÂNAT</t>
  </si>
  <si>
    <t>IMPOZITUL SPECIFIC UNOR ACTIVITAȚI</t>
  </si>
  <si>
    <t>ALTE IMPOZITE NEPREZENTATE LA ELEMENTELE DE MAI SUS</t>
  </si>
  <si>
    <t>PROFITUL/PIERDEREA NETĂ A PERIOADEI DE RAPORTARE (Rd.26=Rd.20-Rd.21-Rd.22+Rd.23-Rd.24-Rd.25), din care:</t>
  </si>
  <si>
    <t>Profitul contabil rămas după deducerea sumelor de la Rd.27, 28, 29, 30 (Rd.32=Rd.26-(Rd.27la Rd.31)&gt;=0)</t>
  </si>
  <si>
    <t xml:space="preserve">   - dividende cuvenite bugetului local</t>
  </si>
  <si>
    <t>Profitul nerepartizat pe destinaţiile prevăzute la Rd.33 - Rd.34 se repartizează la alte rezerve şi constituie sursă proprie de finanţare</t>
  </si>
  <si>
    <t>Productivitatea muncii în unităţi valorice pe total personal mediu (mii lei/persoană) (Rd.2/Rd.51)</t>
  </si>
  <si>
    <t>Cheltuieli totale la 1000 lei venituri totale        (Rd.57=(Rd.6/Rd.1)*1000)</t>
  </si>
  <si>
    <t>VENITURI TOTALE (Rd.2+Rd.22)</t>
  </si>
  <si>
    <t>Venituri totale din exploatare (Rd.2=Rd.3+Rd.8+Rd.9+Rd.12+Rd.13+ Rd.14), din care:</t>
  </si>
  <si>
    <t xml:space="preserve">din producţia vândută (Rd.3=Rd.4+Rd.5+Rd.6+Rd.7), din care: </t>
  </si>
  <si>
    <t xml:space="preserve">din subvenţii şi transferuri de exploatare aferente cifrei de afaceri nete (Rd.9=Rd.10+Rd.11), din care: </t>
  </si>
  <si>
    <t>din vânzarea activelor şi alte operaţii de capital (Rd.16=Rd.17+Rd.18), din care:</t>
  </si>
  <si>
    <t>Venituri financiare (Rd.22=Rd.23+Rd.24+Rd.25+Rd.26+ Rd.27), din care: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</si>
  <si>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</si>
  <si>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</si>
  <si>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</si>
  <si>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Cheltuieli privind stocurile (Rd.31=Rd.32+Rd.33+Rd.36+Rd.37+Rd.38), din care:</t>
  </si>
  <si>
    <t xml:space="preserve">Cheltuieli privind serviciile executate de terţi (Rd.39=Rd.40+Rd.41+Rd.44), din care: </t>
  </si>
  <si>
    <t>cheltuieli privind chiriile (Rd.41=Rd.42+Rd.43) din care:</t>
  </si>
  <si>
    <t xml:space="preserve">Cheltuieli cu alte servicii executate de terţi (rd.45=Rd.46+Rd.47+Rd.49+Rd.56 +Rd.61+Rd.62+Rd.66+   Rd.67+Rd.68+Rd.77), din care: </t>
  </si>
  <si>
    <t>cheltuieli de protocol, reclamă şi publicitate (Rd.50+Rd.52), din care:</t>
  </si>
  <si>
    <t>Ch. cu sponsorizarea potrivit OUG nr.2/2015 (Rd.56= Rd.57+Rd.58+Rd.60), din care:</t>
  </si>
  <si>
    <t xml:space="preserve">     - cheltuieli cu diurna (Rd.63=Rd.64+Rd.65), din care: </t>
  </si>
  <si>
    <t xml:space="preserve">B  Cheltuieli cu impozite, taxe şi vărsăminte asimilate (Rd.78= Rd.79+Rd.80+Rd.81+Rd.82 +Rd.83+Rd.84), din care: </t>
  </si>
  <si>
    <t>C. Cheltuieli cu personalul (Rd.85= Rd.86+Rd.99+Rd.103+Rd.112), din care:</t>
  </si>
  <si>
    <t>Cheltuieli de natură salarială (Rd.86= Rd.87+ Rd.91)</t>
  </si>
  <si>
    <t>Cheltuieli  cu salariile (Rd.87=Rd.88+Rd.89+Rd.90), din care:</t>
  </si>
  <si>
    <t xml:space="preserve">Bonusuri (Rd.91=Rd.92+Rd.95+Rd.96+Rd.97+ Rd.98), din care: </t>
  </si>
  <si>
    <t>Alte cheltuieli cu personalul (Rd.99=Rd.100+Rd.101+Rd.102), din care:</t>
  </si>
  <si>
    <t>Cheltuieli aferente contractului de mandat si a altor organe de conducere si control, comisii si comitete (Rd.103= Rd.104+Rd.107+Rd.110+ Rd.111), din care:</t>
  </si>
  <si>
    <t>D. Alte cheltuieli de exploatare (Rd.113= Rd.114+Rd.117+Rd.118+Rd.119+Rd.120+Rd.121), din care:</t>
  </si>
  <si>
    <t>cheltuieli cu majorări şi penalităţi (Rd.114=Rd.115+Rd.116), din care:</t>
  </si>
  <si>
    <t>ajustări şi deprecieri pentru pierdere de valoare şi provizioane (Rd.121=Rd.122-Rd.125), din care:</t>
  </si>
  <si>
    <t>din anularea provizioanelor (Rd.126= Rd.127+Rd.128+Rd.129), din care:</t>
  </si>
  <si>
    <t xml:space="preserve">Cheltuieli financiare (Rd.130= Rd.131+Rd.134+Rd.137), din care: </t>
  </si>
  <si>
    <t>alte cheltuieli din exploatare care nu se iau in calcul la determinarea rezultatului brut realizat in anul precedent, cf.Legii anuale a bugetului de stat</t>
  </si>
  <si>
    <t xml:space="preserve">Cheltuieli de natură salarială (Rd.86), din care: </t>
  </si>
  <si>
    <t>Cheltuieli totale din exploatare, din care:        Rd.29</t>
  </si>
  <si>
    <t>147 a)</t>
  </si>
  <si>
    <t>147 b)</t>
  </si>
  <si>
    <t>147 c)</t>
  </si>
  <si>
    <t>Castigul mediu lunar pe salariat (lei/persoana) deterninat pe baza cheltuielilor de natura salariala  ((Rd.147/Rd.149)/12*1000)</t>
  </si>
  <si>
    <t>Câştigul mediu  lunar pe salariat (lei/persoană) determinat pe baza cheltuielilor de natură salarială recalculat cf. OG26/2013 si Legii anuale a bugetului de stat</t>
  </si>
  <si>
    <t>Productivitatea muncii în unităţi valorice pe total personal mediu recalculata cf. Legii anuale a bugetului de stat (mii lei/persoana) (Rd.2/Rd.149)</t>
  </si>
  <si>
    <t>Productivitatea muncii în unităţi fizice pe total personal mediu (cantitate produse finite/persoana) W=QPF/Rd.149</t>
  </si>
  <si>
    <t xml:space="preserve"> - pondere in venituri totale de exploatare =   Rd.157/Rd.2</t>
  </si>
  <si>
    <t>Redistribuiri/ distribuiri totale cf.OUG nr.29/2017 din:</t>
  </si>
  <si>
    <t>alte rezerve</t>
  </si>
  <si>
    <t>rezultatul reportat</t>
  </si>
  <si>
    <t>VENITURI TOTALE  (Rd.1=Rd.2+Rd.5)</t>
  </si>
  <si>
    <t>CHELTUIELI TOTALE  (Rd.6=Rd.8+Rd.20)</t>
  </si>
  <si>
    <t>Cheltuieli de natură salarială(Rd.12+Rd.13)</t>
  </si>
  <si>
    <t>Cresterea veniturilor</t>
  </si>
  <si>
    <t>Castigul mediu  lunar pe salariat (lei/persoană) determinat pe baza cheltuielilor de natură salarială  Rd.52= Rd.150 din Anexa de fundamentare nr.2</t>
  </si>
  <si>
    <t>Castigul mediu lunar pe salariat  (lei/persoană) deterninat pe baza cheltuielilor de natura salariala, recalculat cf. Legii anuale a bugetului de stat)    Rd.53= Rd.151 din Anexa de fundamentare nr.2</t>
  </si>
  <si>
    <t>conform Hot. C.A.</t>
  </si>
  <si>
    <t>Calculatoare cu sist. de operare Windows si Office 5 buc</t>
  </si>
  <si>
    <t>Soft Managementul documentelor</t>
  </si>
  <si>
    <t>Reducerea  cheltuielilor</t>
  </si>
  <si>
    <t>Estimări an 2025</t>
  </si>
  <si>
    <t>an 2025</t>
  </si>
  <si>
    <t xml:space="preserve">Autoturism </t>
  </si>
  <si>
    <t>Câştigul mediu  lunar pe salariat (lei/persoană) determinat pe baza cheltuielilor de natură salarială recalculat cf. OG26/2013 ((Rd.147-Rd.92-Rd.97)/Rd.149)/12*1000</t>
  </si>
  <si>
    <t>Studiu fezabilitate, DALI,  proiect pt.Parcare supratetajata și Bloc de locuinte</t>
  </si>
  <si>
    <t>31-12-2023</t>
  </si>
  <si>
    <t>Reabilitare acoperisuri Suceava nr.37, Predeal nr.68</t>
  </si>
  <si>
    <t>Cazane centrala Pandurilor nr.56</t>
  </si>
  <si>
    <t>Reabilitare fatada imobil Bolyai nr.36</t>
  </si>
  <si>
    <t>Reabilitare acoperis imobil Str.Targului nr.2</t>
  </si>
  <si>
    <t>Reabilitare spatiul nr.5 din imobil Tusnad nr.5</t>
  </si>
  <si>
    <t>Reabilitare acoperis imobil Pta Trandafiorilor nr.49</t>
  </si>
  <si>
    <t>Reabilitare spatiu din imobil Pta Trandafiorilor nr.38</t>
  </si>
  <si>
    <t>Boilere centrale Molter K.11, Suceava 37,</t>
  </si>
  <si>
    <t>Reabilitare fatada si pavaj imobil Pta Trandafiorilor nr.42</t>
  </si>
  <si>
    <t>sume reprezentand cresteri ale chelt. de natura salariala ca urmare a modificarilor legislative privind contributiile sociale obligatorii</t>
  </si>
  <si>
    <t>BUGETUL  DE  VENITURI  ŞI  CHELTUIELI  PE  ANUL 2024</t>
  </si>
  <si>
    <t>Prelimi nat  an precedent 2023</t>
  </si>
  <si>
    <t>Propuneri  an curent 2024</t>
  </si>
  <si>
    <t>Estimări an 2026</t>
  </si>
  <si>
    <t>Rea- lizat 2022</t>
  </si>
  <si>
    <t>Prevederi an precedent 2023</t>
  </si>
  <si>
    <t>Propuneri an curent 2024</t>
  </si>
  <si>
    <t>An 2024</t>
  </si>
  <si>
    <t>Preliminat 2023</t>
  </si>
  <si>
    <t>Prevederi an 2022</t>
  </si>
  <si>
    <t>an precedent 2023</t>
  </si>
  <si>
    <t>an curent 2024</t>
  </si>
  <si>
    <t>an 2026</t>
  </si>
  <si>
    <t>31-12-2024</t>
  </si>
  <si>
    <t>Reabilitare acoperis imobile Valea Rece nr.8,10,14,18,20,22</t>
  </si>
  <si>
    <t>Reabilitare acoperis Calarasilor nr.98</t>
  </si>
  <si>
    <t>Reabilitare acoperis imobile str.Valea Rece nr. 12,15,16,17</t>
  </si>
  <si>
    <t>Str.Molter Karoly nr.11- refacere scara acces,  edificare acoperis terasa descoperita etaj mansarda conform expertiza PV ISC</t>
  </si>
  <si>
    <t>Str.Negoiului nr.2B – refacere partiala burlan acoperis -colector apa pluviala</t>
  </si>
  <si>
    <t>Str.Revolutiei nr.3-  refacere acoperis spatiu cu alta destinatie decat locuinta</t>
  </si>
  <si>
    <t>Pasaj Mures Mall – canalizare+ apa rece, aeroterma, electroconector</t>
  </si>
  <si>
    <t>Calarasilor nr. 98 - refacere acoperis</t>
  </si>
  <si>
    <t xml:space="preserve">Str. Aurel Filimon nr. 22 ap. 4 – modernizare – reabilitare </t>
  </si>
  <si>
    <t>Modernizare sediu</t>
  </si>
  <si>
    <t>CT, pompe, boilere cu serpentina 500 Berlin nr.3,5,7,9</t>
  </si>
  <si>
    <t>sume reprezentand cresteri ale chelt. de natura salariala ca urmare a aplicarii indicelui mediu de crestere a preturilor prognozat pentru anul 2024</t>
  </si>
  <si>
    <t>sume reprezentand cresteri ale castigului mediu brut datorate majorarii salariului de baza minim brut pe tara garantat in plata pentru anul 2024</t>
  </si>
  <si>
    <t>cheltuieli privind dobânzile</t>
  </si>
  <si>
    <t>REZULTATUL BRUT (profit/ pierdere)   (Rd.138= Rd.1-Rd.28)</t>
  </si>
  <si>
    <t>An precedent 2023</t>
  </si>
  <si>
    <t>Reabilitare acoperis imobil, amenajari interioare str. Gh. Doja 9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</si>
</sst>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  <numFmt numFmtId="189" formatCode="#,##0\ &quot;lei&quot;"/>
    <numFmt numFmtId="190" formatCode="0.00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2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2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9" fillId="27" borderId="14" applyNumberFormat="0" applyAlignment="0" applyProtection="0"/>
    <xf numFmtId="0" fontId="2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3" fillId="0" borderId="15" xfId="61" applyFont="1" applyBorder="1" applyAlignment="1">
      <alignment horizontal="left" vertical="top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49" fontId="22" fillId="0" borderId="15" xfId="0" applyNumberFormat="1" applyFont="1" applyBorder="1" applyAlignment="1">
      <alignment horizontal="left" vertical="top" wrapText="1"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 wrapText="1"/>
      <protection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2" fillId="28" borderId="15" xfId="0" applyFont="1" applyFill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61" applyFont="1" applyAlignment="1">
      <alignment horizontal="center"/>
      <protection/>
    </xf>
    <xf numFmtId="0" fontId="23" fillId="0" borderId="0" xfId="61" applyFont="1">
      <alignment/>
      <protection/>
    </xf>
    <xf numFmtId="0" fontId="23" fillId="0" borderId="0" xfId="62" applyFont="1">
      <alignment/>
      <protection/>
    </xf>
    <xf numFmtId="0" fontId="21" fillId="0" borderId="0" xfId="62" applyFont="1">
      <alignment/>
      <protection/>
    </xf>
    <xf numFmtId="3" fontId="23" fillId="0" borderId="15" xfId="62" applyNumberFormat="1" applyFont="1" applyBorder="1" applyAlignment="1">
      <alignment horizontal="right"/>
      <protection/>
    </xf>
    <xf numFmtId="0" fontId="23" fillId="0" borderId="15" xfId="62" applyFont="1" applyBorder="1" applyAlignment="1">
      <alignment vertical="center"/>
      <protection/>
    </xf>
    <xf numFmtId="0" fontId="23" fillId="0" borderId="15" xfId="62" applyFont="1" applyBorder="1" applyAlignment="1">
      <alignment vertical="top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3" fontId="21" fillId="0" borderId="15" xfId="62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0" fontId="40" fillId="0" borderId="0" xfId="61" applyFont="1">
      <alignment/>
      <protection/>
    </xf>
    <xf numFmtId="0" fontId="23" fillId="0" borderId="0" xfId="61" applyFont="1" applyAlignment="1">
      <alignment horizontal="left" vertical="top" wrapText="1"/>
      <protection/>
    </xf>
    <xf numFmtId="0" fontId="21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Alignment="1">
      <alignment wrapText="1"/>
      <protection/>
    </xf>
    <xf numFmtId="0" fontId="21" fillId="0" borderId="0" xfId="61" applyFont="1" applyAlignment="1">
      <alignment horizontal="center"/>
      <protection/>
    </xf>
    <xf numFmtId="0" fontId="21" fillId="0" borderId="15" xfId="61" applyFont="1" applyBorder="1" applyAlignment="1">
      <alignment horizontal="left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0" xfId="61" applyFont="1">
      <alignment/>
      <protection/>
    </xf>
    <xf numFmtId="0" fontId="21" fillId="0" borderId="15" xfId="61" applyFont="1" applyBorder="1" applyAlignment="1">
      <alignment horizontal="center" wrapText="1"/>
      <protection/>
    </xf>
    <xf numFmtId="0" fontId="21" fillId="0" borderId="15" xfId="61" applyFont="1" applyBorder="1" applyAlignment="1">
      <alignment vertical="center" wrapText="1"/>
      <protection/>
    </xf>
    <xf numFmtId="3" fontId="21" fillId="0" borderId="15" xfId="61" applyNumberFormat="1" applyFont="1" applyBorder="1" applyAlignment="1">
      <alignment horizontal="right" wrapText="1"/>
      <protection/>
    </xf>
    <xf numFmtId="3" fontId="21" fillId="0" borderId="15" xfId="61" applyNumberFormat="1" applyFont="1" applyBorder="1" applyAlignment="1">
      <alignment horizontal="right"/>
      <protection/>
    </xf>
    <xf numFmtId="0" fontId="23" fillId="0" borderId="15" xfId="61" applyFont="1" applyBorder="1" applyAlignment="1">
      <alignment horizontal="left" vertical="center" wrapText="1"/>
      <protection/>
    </xf>
    <xf numFmtId="0" fontId="23" fillId="0" borderId="15" xfId="61" applyFont="1" applyBorder="1" applyAlignment="1">
      <alignment vertical="center" wrapText="1"/>
      <protection/>
    </xf>
    <xf numFmtId="0" fontId="23" fillId="0" borderId="15" xfId="61" applyFont="1" applyBorder="1" applyAlignment="1">
      <alignment horizontal="center" wrapText="1"/>
      <protection/>
    </xf>
    <xf numFmtId="3" fontId="23" fillId="0" borderId="15" xfId="61" applyNumberFormat="1" applyFont="1" applyBorder="1" applyAlignment="1">
      <alignment horizontal="right" wrapText="1"/>
      <protection/>
    </xf>
    <xf numFmtId="3" fontId="23" fillId="0" borderId="15" xfId="61" applyNumberFormat="1" applyFont="1" applyBorder="1" applyAlignment="1">
      <alignment horizontal="right"/>
      <protection/>
    </xf>
    <xf numFmtId="0" fontId="23" fillId="0" borderId="15" xfId="61" applyFont="1" applyBorder="1" applyAlignment="1">
      <alignment vertical="top" wrapText="1"/>
      <protection/>
    </xf>
    <xf numFmtId="0" fontId="23" fillId="0" borderId="15" xfId="0" applyFont="1" applyBorder="1" applyAlignment="1">
      <alignment vertical="top" wrapText="1"/>
    </xf>
    <xf numFmtId="3" fontId="23" fillId="0" borderId="0" xfId="61" applyNumberFormat="1" applyFont="1">
      <alignment/>
      <protection/>
    </xf>
    <xf numFmtId="0" fontId="23" fillId="0" borderId="1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2" fontId="21" fillId="0" borderId="2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/>
    </xf>
    <xf numFmtId="3" fontId="21" fillId="0" borderId="0" xfId="62" applyNumberFormat="1" applyFont="1">
      <alignment/>
      <protection/>
    </xf>
    <xf numFmtId="10" fontId="23" fillId="0" borderId="0" xfId="61" applyNumberFormat="1" applyFont="1">
      <alignment/>
      <protection/>
    </xf>
    <xf numFmtId="10" fontId="21" fillId="0" borderId="15" xfId="62" applyNumberFormat="1" applyFont="1" applyBorder="1" applyAlignment="1">
      <alignment horizontal="center" vertical="center"/>
      <protection/>
    </xf>
    <xf numFmtId="10" fontId="21" fillId="0" borderId="0" xfId="61" applyNumberFormat="1" applyFont="1">
      <alignment/>
      <protection/>
    </xf>
    <xf numFmtId="9" fontId="21" fillId="0" borderId="15" xfId="61" applyNumberFormat="1" applyFont="1" applyBorder="1" applyAlignment="1">
      <alignment horizontal="right"/>
      <protection/>
    </xf>
    <xf numFmtId="9" fontId="23" fillId="0" borderId="15" xfId="61" applyNumberFormat="1" applyFont="1" applyBorder="1" applyAlignment="1">
      <alignment horizontal="right"/>
      <protection/>
    </xf>
    <xf numFmtId="9" fontId="21" fillId="0" borderId="15" xfId="61" applyNumberFormat="1" applyFont="1" applyBorder="1" applyAlignment="1">
      <alignment horizontal="right" wrapText="1"/>
      <protection/>
    </xf>
    <xf numFmtId="9" fontId="23" fillId="0" borderId="15" xfId="61" applyNumberFormat="1" applyFont="1" applyBorder="1" applyAlignment="1">
      <alignment horizontal="right" wrapText="1"/>
      <protection/>
    </xf>
    <xf numFmtId="14" fontId="23" fillId="0" borderId="15" xfId="0" applyNumberFormat="1" applyFont="1" applyBorder="1" applyAlignment="1">
      <alignment/>
    </xf>
    <xf numFmtId="0" fontId="21" fillId="0" borderId="38" xfId="61" applyFont="1" applyBorder="1" applyAlignment="1">
      <alignment horizontal="left" vertical="center" wrapText="1"/>
      <protection/>
    </xf>
    <xf numFmtId="0" fontId="21" fillId="0" borderId="38" xfId="61" applyFont="1" applyBorder="1" applyAlignment="1">
      <alignment horizontal="center" vertical="center" wrapText="1"/>
      <protection/>
    </xf>
    <xf numFmtId="0" fontId="21" fillId="0" borderId="38" xfId="61" applyFont="1" applyBorder="1" applyAlignment="1">
      <alignment vertical="center" wrapText="1"/>
      <protection/>
    </xf>
    <xf numFmtId="0" fontId="21" fillId="0" borderId="38" xfId="61" applyFont="1" applyBorder="1" applyAlignment="1">
      <alignment horizontal="center" wrapText="1"/>
      <protection/>
    </xf>
    <xf numFmtId="3" fontId="21" fillId="0" borderId="38" xfId="61" applyNumberFormat="1" applyFont="1" applyBorder="1" applyAlignment="1">
      <alignment horizontal="right" wrapText="1"/>
      <protection/>
    </xf>
    <xf numFmtId="10" fontId="21" fillId="0" borderId="26" xfId="62" applyNumberFormat="1" applyFont="1" applyBorder="1" applyAlignment="1">
      <alignment horizontal="center" vertical="center"/>
      <protection/>
    </xf>
    <xf numFmtId="0" fontId="21" fillId="0" borderId="39" xfId="61" applyFont="1" applyBorder="1" applyAlignment="1">
      <alignment horizontal="center" vertical="center" wrapText="1"/>
      <protection/>
    </xf>
    <xf numFmtId="0" fontId="21" fillId="0" borderId="27" xfId="61" applyFont="1" applyBorder="1" applyAlignment="1">
      <alignment horizontal="center" wrapText="1"/>
      <protection/>
    </xf>
    <xf numFmtId="10" fontId="21" fillId="0" borderId="27" xfId="61" applyNumberFormat="1" applyFont="1" applyBorder="1" applyAlignment="1">
      <alignment horizontal="center" wrapText="1"/>
      <protection/>
    </xf>
    <xf numFmtId="0" fontId="21" fillId="0" borderId="27" xfId="61" applyFont="1" applyBorder="1" applyAlignment="1">
      <alignment horizontal="center"/>
      <protection/>
    </xf>
    <xf numFmtId="49" fontId="21" fillId="0" borderId="27" xfId="61" applyNumberFormat="1" applyFont="1" applyBorder="1" applyAlignment="1">
      <alignment horizontal="center"/>
      <protection/>
    </xf>
    <xf numFmtId="49" fontId="21" fillId="0" borderId="40" xfId="61" applyNumberFormat="1" applyFont="1" applyBorder="1" applyAlignment="1">
      <alignment horizontal="center"/>
      <protection/>
    </xf>
    <xf numFmtId="0" fontId="21" fillId="0" borderId="41" xfId="0" applyFont="1" applyBorder="1" applyAlignment="1">
      <alignment horizontal="center"/>
    </xf>
    <xf numFmtId="0" fontId="23" fillId="0" borderId="42" xfId="0" applyFont="1" applyBorder="1" applyAlignment="1">
      <alignment wrapText="1"/>
    </xf>
    <xf numFmtId="0" fontId="23" fillId="0" borderId="15" xfId="0" applyFont="1" applyBorder="1" applyAlignment="1">
      <alignment horizontal="right"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2" xfId="0" applyFont="1" applyBorder="1" applyAlignment="1">
      <alignment wrapText="1"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2" fontId="21" fillId="0" borderId="45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2" fontId="21" fillId="0" borderId="46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wrapText="1"/>
    </xf>
    <xf numFmtId="3" fontId="23" fillId="0" borderId="0" xfId="62" applyNumberFormat="1" applyFont="1">
      <alignment/>
      <protection/>
    </xf>
    <xf numFmtId="3" fontId="21" fillId="0" borderId="15" xfId="62" applyNumberFormat="1" applyFont="1" applyBorder="1">
      <alignment/>
      <protection/>
    </xf>
    <xf numFmtId="3" fontId="23" fillId="0" borderId="15" xfId="62" applyNumberFormat="1" applyFont="1" applyBorder="1">
      <alignment/>
      <protection/>
    </xf>
    <xf numFmtId="0" fontId="23" fillId="0" borderId="15" xfId="62" applyFont="1" applyBorder="1">
      <alignment/>
      <protection/>
    </xf>
    <xf numFmtId="0" fontId="21" fillId="0" borderId="15" xfId="62" applyFont="1" applyBorder="1">
      <alignment/>
      <protection/>
    </xf>
    <xf numFmtId="0" fontId="21" fillId="0" borderId="0" xfId="62" applyFont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4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wrapText="1"/>
    </xf>
    <xf numFmtId="0" fontId="23" fillId="0" borderId="38" xfId="0" applyFont="1" applyBorder="1" applyAlignment="1">
      <alignment horizontal="right" wrapText="1"/>
    </xf>
    <xf numFmtId="3" fontId="21" fillId="0" borderId="38" xfId="0" applyNumberFormat="1" applyFont="1" applyBorder="1" applyAlignment="1">
      <alignment horizontal="right" wrapText="1"/>
    </xf>
    <xf numFmtId="3" fontId="23" fillId="0" borderId="38" xfId="0" applyNumberFormat="1" applyFont="1" applyBorder="1" applyAlignment="1">
      <alignment horizontal="right" wrapText="1"/>
    </xf>
    <xf numFmtId="3" fontId="21" fillId="0" borderId="49" xfId="0" applyNumberFormat="1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1" fillId="0" borderId="43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23" fillId="0" borderId="39" xfId="0" applyFont="1" applyBorder="1" applyAlignment="1">
      <alignment/>
    </xf>
    <xf numFmtId="0" fontId="23" fillId="0" borderId="50" xfId="0" applyFont="1" applyBorder="1" applyAlignment="1">
      <alignment/>
    </xf>
    <xf numFmtId="0" fontId="21" fillId="0" borderId="39" xfId="0" applyFont="1" applyBorder="1" applyAlignment="1">
      <alignment wrapText="1"/>
    </xf>
    <xf numFmtId="0" fontId="21" fillId="0" borderId="27" xfId="0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40" xfId="0" applyNumberFormat="1" applyFont="1" applyBorder="1" applyAlignment="1">
      <alignment horizontal="right"/>
    </xf>
    <xf numFmtId="10" fontId="23" fillId="0" borderId="0" xfId="62" applyNumberFormat="1" applyFont="1" applyAlignment="1">
      <alignment horizontal="center" vertical="center" wrapText="1"/>
      <protection/>
    </xf>
    <xf numFmtId="0" fontId="21" fillId="0" borderId="0" xfId="62" applyFont="1" applyAlignment="1">
      <alignment horizontal="center"/>
      <protection/>
    </xf>
    <xf numFmtId="3" fontId="21" fillId="0" borderId="0" xfId="62" applyNumberFormat="1" applyFont="1" applyAlignment="1">
      <alignment horizontal="center"/>
      <protection/>
    </xf>
    <xf numFmtId="9" fontId="23" fillId="0" borderId="0" xfId="62" applyNumberFormat="1" applyFont="1">
      <alignment/>
      <protection/>
    </xf>
    <xf numFmtId="9" fontId="21" fillId="0" borderId="0" xfId="62" applyNumberFormat="1" applyFont="1">
      <alignment/>
      <protection/>
    </xf>
    <xf numFmtId="0" fontId="21" fillId="0" borderId="38" xfId="62" applyFont="1" applyBorder="1" applyAlignment="1">
      <alignment horizontal="center" vertical="center" wrapText="1"/>
      <protection/>
    </xf>
    <xf numFmtId="3" fontId="23" fillId="0" borderId="15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0" xfId="62" applyFont="1" applyBorder="1">
      <alignment/>
      <protection/>
    </xf>
    <xf numFmtId="3" fontId="21" fillId="0" borderId="0" xfId="62" applyNumberFormat="1" applyFont="1" applyBorder="1">
      <alignment/>
      <protection/>
    </xf>
    <xf numFmtId="3" fontId="23" fillId="0" borderId="0" xfId="62" applyNumberFormat="1" applyFont="1" applyBorder="1">
      <alignment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/>
      <protection/>
    </xf>
    <xf numFmtId="3" fontId="23" fillId="0" borderId="15" xfId="62" applyNumberFormat="1" applyFont="1" applyFill="1" applyBorder="1" applyAlignment="1">
      <alignment horizontal="right"/>
      <protection/>
    </xf>
    <xf numFmtId="3" fontId="21" fillId="0" borderId="15" xfId="62" applyNumberFormat="1" applyFont="1" applyFill="1" applyBorder="1" applyAlignment="1">
      <alignment horizontal="right"/>
      <protection/>
    </xf>
    <xf numFmtId="9" fontId="23" fillId="0" borderId="0" xfId="62" applyNumberFormat="1" applyFont="1" applyFill="1">
      <alignment/>
      <protection/>
    </xf>
    <xf numFmtId="3" fontId="21" fillId="0" borderId="15" xfId="62" applyNumberFormat="1" applyFont="1" applyFill="1" applyBorder="1">
      <alignment/>
      <protection/>
    </xf>
    <xf numFmtId="3" fontId="23" fillId="0" borderId="15" xfId="62" applyNumberFormat="1" applyFont="1" applyFill="1" applyBorder="1">
      <alignment/>
      <protection/>
    </xf>
    <xf numFmtId="3" fontId="21" fillId="0" borderId="0" xfId="62" applyNumberFormat="1" applyFont="1" applyFill="1">
      <alignment/>
      <protection/>
    </xf>
    <xf numFmtId="0" fontId="23" fillId="0" borderId="0" xfId="62" applyFont="1" applyFill="1">
      <alignment/>
      <protection/>
    </xf>
    <xf numFmtId="9" fontId="23" fillId="29" borderId="0" xfId="62" applyNumberFormat="1" applyFont="1" applyFill="1">
      <alignment/>
      <protection/>
    </xf>
    <xf numFmtId="0" fontId="23" fillId="29" borderId="15" xfId="62" applyFont="1" applyFill="1" applyBorder="1">
      <alignment/>
      <protection/>
    </xf>
    <xf numFmtId="3" fontId="21" fillId="29" borderId="15" xfId="62" applyNumberFormat="1" applyFont="1" applyFill="1" applyBorder="1">
      <alignment/>
      <protection/>
    </xf>
    <xf numFmtId="3" fontId="23" fillId="29" borderId="15" xfId="62" applyNumberFormat="1" applyFont="1" applyFill="1" applyBorder="1">
      <alignment/>
      <protection/>
    </xf>
    <xf numFmtId="0" fontId="23" fillId="29" borderId="0" xfId="62" applyFont="1" applyFill="1">
      <alignment/>
      <protection/>
    </xf>
    <xf numFmtId="3" fontId="21" fillId="29" borderId="0" xfId="62" applyNumberFormat="1" applyFont="1" applyFill="1">
      <alignment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1" fillId="0" borderId="0" xfId="61" applyFont="1" applyFill="1" applyAlignment="1">
      <alignment horizontal="left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wrapText="1"/>
      <protection/>
    </xf>
    <xf numFmtId="0" fontId="21" fillId="0" borderId="0" xfId="61" applyFont="1" applyFill="1" applyAlignment="1">
      <alignment horizontal="center"/>
      <protection/>
    </xf>
    <xf numFmtId="0" fontId="23" fillId="0" borderId="0" xfId="61" applyFont="1" applyFill="1" applyAlignment="1">
      <alignment horizontal="right"/>
      <protection/>
    </xf>
    <xf numFmtId="0" fontId="23" fillId="0" borderId="0" xfId="61" applyFont="1" applyFill="1">
      <alignment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0" xfId="62" applyFont="1" applyFill="1" applyAlignment="1">
      <alignment wrapText="1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right"/>
      <protection/>
    </xf>
    <xf numFmtId="0" fontId="21" fillId="0" borderId="38" xfId="62" applyFont="1" applyFill="1" applyBorder="1" applyAlignment="1">
      <alignment horizontal="center" vertical="center" wrapText="1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wrapText="1"/>
      <protection/>
    </xf>
    <xf numFmtId="0" fontId="24" fillId="0" borderId="15" xfId="62" applyFont="1" applyFill="1" applyBorder="1" applyAlignment="1">
      <alignment horizontal="center" vertical="center" wrapText="1"/>
      <protection/>
    </xf>
    <xf numFmtId="0" fontId="23" fillId="0" borderId="15" xfId="62" applyFont="1" applyFill="1" applyBorder="1" applyAlignment="1">
      <alignment horizontal="center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51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52" xfId="62" applyFont="1" applyFill="1" applyBorder="1" applyAlignment="1">
      <alignment horizontal="center" vertical="center"/>
      <protection/>
    </xf>
    <xf numFmtId="0" fontId="24" fillId="0" borderId="53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vertical="center" wrapText="1"/>
      <protection/>
    </xf>
    <xf numFmtId="0" fontId="24" fillId="0" borderId="15" xfId="62" applyFont="1" applyFill="1" applyBorder="1" applyAlignment="1">
      <alignment wrapText="1"/>
      <protection/>
    </xf>
    <xf numFmtId="49" fontId="24" fillId="0" borderId="15" xfId="62" applyNumberFormat="1" applyFont="1" applyFill="1" applyBorder="1" applyAlignment="1">
      <alignment wrapText="1"/>
      <protection/>
    </xf>
    <xf numFmtId="49" fontId="24" fillId="0" borderId="15" xfId="62" applyNumberFormat="1" applyFont="1" applyFill="1" applyBorder="1" applyAlignment="1">
      <alignment horizontal="left" vertical="top" wrapText="1"/>
      <protection/>
    </xf>
    <xf numFmtId="0" fontId="24" fillId="0" borderId="38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left" vertical="center"/>
      <protection/>
    </xf>
    <xf numFmtId="0" fontId="24" fillId="0" borderId="51" xfId="62" applyFont="1" applyFill="1" applyBorder="1" applyAlignment="1">
      <alignment vertical="top" wrapText="1"/>
      <protection/>
    </xf>
    <xf numFmtId="0" fontId="24" fillId="0" borderId="0" xfId="62" applyFont="1" applyFill="1" applyAlignment="1">
      <alignment horizontal="center" vertical="center"/>
      <protection/>
    </xf>
    <xf numFmtId="49" fontId="24" fillId="0" borderId="51" xfId="62" applyNumberFormat="1" applyFont="1" applyFill="1" applyBorder="1" applyAlignment="1">
      <alignment horizontal="left" vertical="top" wrapText="1"/>
      <protection/>
    </xf>
    <xf numFmtId="0" fontId="24" fillId="0" borderId="52" xfId="62" applyFont="1" applyFill="1" applyBorder="1" applyAlignment="1">
      <alignment horizontal="left" vertical="top" wrapText="1"/>
      <protection/>
    </xf>
    <xf numFmtId="3" fontId="21" fillId="0" borderId="52" xfId="62" applyNumberFormat="1" applyFont="1" applyFill="1" applyBorder="1" applyAlignment="1">
      <alignment horizontal="right"/>
      <protection/>
    </xf>
    <xf numFmtId="0" fontId="24" fillId="0" borderId="52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3" fontId="21" fillId="0" borderId="15" xfId="61" applyNumberFormat="1" applyFont="1" applyFill="1" applyBorder="1" applyAlignment="1">
      <alignment horizontal="right" wrapText="1"/>
      <protection/>
    </xf>
    <xf numFmtId="0" fontId="24" fillId="0" borderId="52" xfId="62" applyFont="1" applyFill="1" applyBorder="1" applyAlignment="1">
      <alignment horizontal="center" vertical="center" wrapText="1"/>
      <protection/>
    </xf>
    <xf numFmtId="0" fontId="24" fillId="0" borderId="54" xfId="62" applyFont="1" applyFill="1" applyBorder="1" applyAlignment="1">
      <alignment horizontal="center" vertical="center" wrapText="1"/>
      <protection/>
    </xf>
    <xf numFmtId="3" fontId="21" fillId="0" borderId="38" xfId="62" applyNumberFormat="1" applyFont="1" applyFill="1" applyBorder="1" applyAlignment="1">
      <alignment horizontal="right"/>
      <protection/>
    </xf>
    <xf numFmtId="3" fontId="23" fillId="0" borderId="38" xfId="62" applyNumberFormat="1" applyFont="1" applyFill="1" applyBorder="1" applyAlignment="1">
      <alignment horizontal="right"/>
      <protection/>
    </xf>
    <xf numFmtId="0" fontId="24" fillId="0" borderId="53" xfId="62" applyFont="1" applyFill="1" applyBorder="1" applyAlignment="1">
      <alignment horizontal="center" vertical="center" wrapText="1"/>
      <protection/>
    </xf>
    <xf numFmtId="0" fontId="24" fillId="0" borderId="51" xfId="62" applyFont="1" applyFill="1" applyBorder="1" applyAlignment="1">
      <alignment horizontal="center" vertical="center"/>
      <protection/>
    </xf>
    <xf numFmtId="3" fontId="23" fillId="0" borderId="15" xfId="62" applyNumberFormat="1" applyFont="1" applyFill="1" applyBorder="1" applyAlignment="1">
      <alignment horizontal="center"/>
      <protection/>
    </xf>
    <xf numFmtId="0" fontId="23" fillId="0" borderId="0" xfId="61" applyFont="1" applyFill="1" applyAlignment="1">
      <alignment wrapText="1"/>
      <protection/>
    </xf>
    <xf numFmtId="0" fontId="23" fillId="0" borderId="0" xfId="61" applyFont="1" applyFill="1" applyAlignment="1">
      <alignment horizontal="center"/>
      <protection/>
    </xf>
    <xf numFmtId="3" fontId="23" fillId="0" borderId="24" xfId="0" applyNumberFormat="1" applyFont="1" applyBorder="1" applyAlignment="1">
      <alignment horizontal="right"/>
    </xf>
    <xf numFmtId="10" fontId="23" fillId="0" borderId="24" xfId="0" applyNumberFormat="1" applyFont="1" applyBorder="1" applyAlignment="1">
      <alignment horizontal="right"/>
    </xf>
    <xf numFmtId="3" fontId="23" fillId="0" borderId="38" xfId="0" applyNumberFormat="1" applyFont="1" applyBorder="1" applyAlignment="1">
      <alignment horizontal="right"/>
    </xf>
    <xf numFmtId="10" fontId="23" fillId="0" borderId="55" xfId="0" applyNumberFormat="1" applyFont="1" applyBorder="1" applyAlignment="1">
      <alignment horizontal="right"/>
    </xf>
    <xf numFmtId="10" fontId="23" fillId="0" borderId="15" xfId="0" applyNumberFormat="1" applyFont="1" applyBorder="1" applyAlignment="1">
      <alignment horizontal="right"/>
    </xf>
    <xf numFmtId="10" fontId="23" fillId="0" borderId="26" xfId="0" applyNumberFormat="1" applyFont="1" applyBorder="1" applyAlignment="1">
      <alignment horizontal="right"/>
    </xf>
    <xf numFmtId="0" fontId="21" fillId="0" borderId="0" xfId="61" applyFont="1" applyFill="1" applyAlignment="1">
      <alignment horizontal="right"/>
      <protection/>
    </xf>
    <xf numFmtId="10" fontId="23" fillId="0" borderId="15" xfId="62" applyNumberFormat="1" applyFont="1" applyFill="1" applyBorder="1" applyAlignment="1">
      <alignment horizontal="center" vertical="center" wrapText="1"/>
      <protection/>
    </xf>
    <xf numFmtId="10" fontId="21" fillId="0" borderId="15" xfId="62" applyNumberFormat="1" applyFont="1" applyFill="1" applyBorder="1">
      <alignment/>
      <protection/>
    </xf>
    <xf numFmtId="9" fontId="21" fillId="0" borderId="15" xfId="62" applyNumberFormat="1" applyFont="1" applyFill="1" applyBorder="1">
      <alignment/>
      <protection/>
    </xf>
    <xf numFmtId="9" fontId="23" fillId="0" borderId="15" xfId="62" applyNumberFormat="1" applyFont="1" applyFill="1" applyBorder="1">
      <alignment/>
      <protection/>
    </xf>
    <xf numFmtId="10" fontId="23" fillId="0" borderId="0" xfId="61" applyNumberFormat="1" applyFont="1" applyFill="1" applyAlignment="1">
      <alignment horizontal="right"/>
      <protection/>
    </xf>
    <xf numFmtId="10" fontId="23" fillId="0" borderId="0" xfId="62" applyNumberFormat="1" applyFont="1" applyFill="1" applyAlignment="1">
      <alignment horizontal="right"/>
      <protection/>
    </xf>
    <xf numFmtId="49" fontId="23" fillId="0" borderId="15" xfId="62" applyNumberFormat="1" applyFont="1" applyFill="1" applyBorder="1" applyAlignment="1">
      <alignment horizontal="center"/>
      <protection/>
    </xf>
    <xf numFmtId="9" fontId="23" fillId="0" borderId="15" xfId="62" applyNumberFormat="1" applyFont="1" applyFill="1" applyBorder="1" applyAlignment="1">
      <alignment horizontal="right"/>
      <protection/>
    </xf>
    <xf numFmtId="10" fontId="23" fillId="0" borderId="0" xfId="61" applyNumberFormat="1" applyFont="1" applyFill="1">
      <alignment/>
      <protection/>
    </xf>
    <xf numFmtId="0" fontId="21" fillId="0" borderId="15" xfId="0" applyFont="1" applyBorder="1" applyAlignment="1">
      <alignment/>
    </xf>
    <xf numFmtId="9" fontId="21" fillId="0" borderId="15" xfId="62" applyNumberFormat="1" applyFont="1" applyFill="1" applyBorder="1" applyAlignment="1">
      <alignment horizontal="right"/>
      <protection/>
    </xf>
    <xf numFmtId="9" fontId="21" fillId="29" borderId="0" xfId="62" applyNumberFormat="1" applyFont="1" applyFill="1">
      <alignment/>
      <protection/>
    </xf>
    <xf numFmtId="3" fontId="21" fillId="29" borderId="15" xfId="62" applyNumberFormat="1" applyFont="1" applyFill="1" applyBorder="1" applyAlignment="1">
      <alignment horizontal="right"/>
      <protection/>
    </xf>
    <xf numFmtId="0" fontId="21" fillId="29" borderId="0" xfId="62" applyFont="1" applyFill="1">
      <alignment/>
      <protection/>
    </xf>
    <xf numFmtId="3" fontId="23" fillId="29" borderId="15" xfId="62" applyNumberFormat="1" applyFont="1" applyFill="1" applyBorder="1" applyAlignment="1">
      <alignment horizontal="right"/>
      <protection/>
    </xf>
    <xf numFmtId="9" fontId="40" fillId="29" borderId="0" xfId="62" applyNumberFormat="1" applyFont="1" applyFill="1">
      <alignment/>
      <protection/>
    </xf>
    <xf numFmtId="0" fontId="40" fillId="29" borderId="15" xfId="62" applyFont="1" applyFill="1" applyBorder="1">
      <alignment/>
      <protection/>
    </xf>
    <xf numFmtId="3" fontId="41" fillId="29" borderId="15" xfId="62" applyNumberFormat="1" applyFont="1" applyFill="1" applyBorder="1">
      <alignment/>
      <protection/>
    </xf>
    <xf numFmtId="3" fontId="40" fillId="29" borderId="15" xfId="62" applyNumberFormat="1" applyFont="1" applyFill="1" applyBorder="1">
      <alignment/>
      <protection/>
    </xf>
    <xf numFmtId="0" fontId="40" fillId="29" borderId="0" xfId="62" applyFont="1" applyFill="1">
      <alignment/>
      <protection/>
    </xf>
    <xf numFmtId="3" fontId="41" fillId="29" borderId="0" xfId="62" applyNumberFormat="1" applyFont="1" applyFill="1">
      <alignment/>
      <protection/>
    </xf>
    <xf numFmtId="9" fontId="40" fillId="0" borderId="0" xfId="62" applyNumberFormat="1" applyFont="1">
      <alignment/>
      <protection/>
    </xf>
    <xf numFmtId="0" fontId="40" fillId="0" borderId="15" xfId="62" applyFont="1" applyBorder="1">
      <alignment/>
      <protection/>
    </xf>
    <xf numFmtId="3" fontId="41" fillId="0" borderId="15" xfId="62" applyNumberFormat="1" applyFont="1" applyBorder="1">
      <alignment/>
      <protection/>
    </xf>
    <xf numFmtId="3" fontId="40" fillId="0" borderId="15" xfId="62" applyNumberFormat="1" applyFont="1" applyBorder="1">
      <alignment/>
      <protection/>
    </xf>
    <xf numFmtId="0" fontId="40" fillId="0" borderId="0" xfId="62" applyFont="1">
      <alignment/>
      <protection/>
    </xf>
    <xf numFmtId="3" fontId="41" fillId="0" borderId="0" xfId="62" applyNumberFormat="1" applyFont="1">
      <alignment/>
      <protection/>
    </xf>
    <xf numFmtId="0" fontId="21" fillId="0" borderId="0" xfId="62" applyFont="1" applyFill="1" applyAlignment="1">
      <alignment horizontal="right"/>
      <protection/>
    </xf>
    <xf numFmtId="0" fontId="21" fillId="0" borderId="15" xfId="62" applyFont="1" applyFill="1" applyBorder="1" applyAlignment="1">
      <alignment horizontal="center" vertical="center" wrapText="1"/>
      <protection/>
    </xf>
    <xf numFmtId="0" fontId="21" fillId="0" borderId="0" xfId="61" applyFont="1" applyFill="1">
      <alignment/>
      <protection/>
    </xf>
    <xf numFmtId="49" fontId="27" fillId="30" borderId="42" xfId="0" applyNumberFormat="1" applyFont="1" applyFill="1" applyBorder="1" applyAlignment="1">
      <alignment wrapText="1"/>
    </xf>
    <xf numFmtId="3" fontId="21" fillId="0" borderId="38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49" fontId="27" fillId="0" borderId="42" xfId="0" applyNumberFormat="1" applyFont="1" applyBorder="1" applyAlignment="1">
      <alignment wrapText="1"/>
    </xf>
    <xf numFmtId="49" fontId="27" fillId="0" borderId="42" xfId="0" applyNumberFormat="1" applyFont="1" applyFill="1" applyBorder="1" applyAlignment="1">
      <alignment wrapText="1"/>
    </xf>
    <xf numFmtId="3" fontId="23" fillId="0" borderId="38" xfId="0" applyNumberFormat="1" applyFont="1" applyFill="1" applyBorder="1" applyAlignment="1">
      <alignment horizontal="right" wrapText="1"/>
    </xf>
    <xf numFmtId="3" fontId="23" fillId="0" borderId="1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2" xfId="0" applyFont="1" applyBorder="1" applyAlignment="1">
      <alignment/>
    </xf>
    <xf numFmtId="49" fontId="27" fillId="0" borderId="56" xfId="0" applyNumberFormat="1" applyFont="1" applyFill="1" applyBorder="1" applyAlignment="1">
      <alignment wrapText="1"/>
    </xf>
    <xf numFmtId="0" fontId="23" fillId="0" borderId="48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 wrapText="1"/>
    </xf>
    <xf numFmtId="49" fontId="28" fillId="0" borderId="15" xfId="0" applyNumberFormat="1" applyFont="1" applyBorder="1" applyAlignment="1">
      <alignment wrapText="1"/>
    </xf>
    <xf numFmtId="14" fontId="23" fillId="0" borderId="15" xfId="0" applyNumberFormat="1" applyFont="1" applyBorder="1" applyAlignment="1">
      <alignment horizontal="right"/>
    </xf>
    <xf numFmtId="49" fontId="28" fillId="0" borderId="51" xfId="0" applyNumberFormat="1" applyFont="1" applyBorder="1" applyAlignment="1">
      <alignment wrapText="1"/>
    </xf>
    <xf numFmtId="9" fontId="41" fillId="29" borderId="0" xfId="62" applyNumberFormat="1" applyFont="1" applyFill="1">
      <alignment/>
      <protection/>
    </xf>
    <xf numFmtId="3" fontId="41" fillId="29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horizontal="left" wrapText="1"/>
      <protection/>
    </xf>
    <xf numFmtId="10" fontId="21" fillId="0" borderId="15" xfId="62" applyNumberFormat="1" applyFont="1" applyFill="1" applyBorder="1" applyAlignment="1">
      <alignment horizontal="right"/>
      <protection/>
    </xf>
    <xf numFmtId="0" fontId="24" fillId="0" borderId="43" xfId="62" applyFont="1" applyFill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left" vertical="top" wrapText="1"/>
      <protection/>
    </xf>
    <xf numFmtId="0" fontId="21" fillId="0" borderId="15" xfId="61" applyFont="1" applyBorder="1" applyAlignment="1">
      <alignment horizontal="left" vertical="top" wrapText="1"/>
      <protection/>
    </xf>
    <xf numFmtId="0" fontId="21" fillId="0" borderId="57" xfId="61" applyFont="1" applyBorder="1" applyAlignment="1">
      <alignment horizontal="left" vertical="center" wrapText="1"/>
      <protection/>
    </xf>
    <xf numFmtId="0" fontId="21" fillId="0" borderId="24" xfId="61" applyFont="1" applyBorder="1" applyAlignment="1">
      <alignment horizontal="left" vertical="center" wrapText="1"/>
      <protection/>
    </xf>
    <xf numFmtId="0" fontId="21" fillId="0" borderId="42" xfId="61" applyFont="1" applyBorder="1" applyAlignment="1">
      <alignment horizontal="left" vertical="center" wrapText="1"/>
      <protection/>
    </xf>
    <xf numFmtId="0" fontId="21" fillId="0" borderId="15" xfId="61" applyFont="1" applyBorder="1" applyAlignment="1">
      <alignment horizontal="left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left" wrapText="1"/>
      <protection/>
    </xf>
    <xf numFmtId="0" fontId="21" fillId="0" borderId="15" xfId="61" applyFont="1" applyBorder="1" applyAlignment="1">
      <alignment horizontal="left" wrapText="1"/>
      <protection/>
    </xf>
    <xf numFmtId="0" fontId="21" fillId="0" borderId="27" xfId="61" applyFont="1" applyBorder="1" applyAlignment="1">
      <alignment horizontal="center" wrapText="1"/>
      <protection/>
    </xf>
    <xf numFmtId="0" fontId="21" fillId="0" borderId="38" xfId="61" applyFont="1" applyBorder="1" applyAlignment="1">
      <alignment horizontal="left" vertical="top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15" xfId="62" applyFont="1" applyBorder="1" applyAlignment="1">
      <alignment horizontal="center" vertical="center" wrapText="1"/>
      <protection/>
    </xf>
    <xf numFmtId="10" fontId="21" fillId="0" borderId="24" xfId="61" applyNumberFormat="1" applyFont="1" applyBorder="1" applyAlignment="1">
      <alignment horizontal="center" vertical="center" wrapText="1"/>
      <protection/>
    </xf>
    <xf numFmtId="10" fontId="21" fillId="0" borderId="15" xfId="61" applyNumberFormat="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left" vertical="center" wrapText="1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Alignment="1">
      <alignment horizontal="center" vertical="center" wrapText="1"/>
      <protection/>
    </xf>
    <xf numFmtId="0" fontId="23" fillId="0" borderId="15" xfId="61" applyFont="1" applyBorder="1" applyAlignment="1">
      <alignment wrapText="1"/>
      <protection/>
    </xf>
    <xf numFmtId="0" fontId="23" fillId="0" borderId="58" xfId="61" applyFont="1" applyBorder="1" applyAlignment="1">
      <alignment horizontal="left" vertical="top" wrapText="1"/>
      <protection/>
    </xf>
    <xf numFmtId="0" fontId="21" fillId="0" borderId="43" xfId="61" applyFont="1" applyBorder="1" applyAlignment="1">
      <alignment horizontal="left" vertical="top" wrapText="1"/>
      <protection/>
    </xf>
    <xf numFmtId="0" fontId="21" fillId="0" borderId="51" xfId="61" applyFont="1" applyBorder="1" applyAlignment="1">
      <alignment horizontal="left" vertical="top" wrapText="1"/>
      <protection/>
    </xf>
    <xf numFmtId="10" fontId="21" fillId="0" borderId="24" xfId="62" applyNumberFormat="1" applyFont="1" applyBorder="1" applyAlignment="1">
      <alignment horizontal="center" vertical="center" wrapText="1"/>
      <protection/>
    </xf>
    <xf numFmtId="10" fontId="21" fillId="0" borderId="55" xfId="62" applyNumberFormat="1" applyFont="1" applyBorder="1" applyAlignment="1">
      <alignment horizontal="center" vertical="center" wrapText="1"/>
      <protection/>
    </xf>
    <xf numFmtId="0" fontId="25" fillId="0" borderId="0" xfId="61" applyFont="1" applyAlignment="1">
      <alignment horizontal="center" vertical="center" wrapText="1"/>
      <protection/>
    </xf>
    <xf numFmtId="0" fontId="21" fillId="0" borderId="27" xfId="61" applyFont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1" fillId="0" borderId="52" xfId="62" applyFont="1" applyFill="1" applyBorder="1" applyAlignment="1">
      <alignment horizontal="center" vertical="center" wrapText="1"/>
      <protection/>
    </xf>
    <xf numFmtId="0" fontId="21" fillId="0" borderId="38" xfId="62" applyFont="1" applyFill="1" applyBorder="1" applyAlignment="1">
      <alignment horizontal="center" vertical="center" wrapText="1"/>
      <protection/>
    </xf>
    <xf numFmtId="0" fontId="24" fillId="0" borderId="43" xfId="61" applyFont="1" applyFill="1" applyBorder="1" applyAlignment="1">
      <alignment horizontal="left" vertical="top" wrapText="1"/>
      <protection/>
    </xf>
    <xf numFmtId="0" fontId="24" fillId="0" borderId="51" xfId="61" applyFont="1" applyFill="1" applyBorder="1" applyAlignment="1">
      <alignment horizontal="left" vertical="top" wrapText="1"/>
      <protection/>
    </xf>
    <xf numFmtId="0" fontId="21" fillId="0" borderId="43" xfId="62" applyFont="1" applyFill="1" applyBorder="1" applyAlignment="1">
      <alignment horizontal="center" vertical="center" wrapText="1"/>
      <protection/>
    </xf>
    <xf numFmtId="0" fontId="21" fillId="0" borderId="59" xfId="62" applyFont="1" applyFill="1" applyBorder="1" applyAlignment="1">
      <alignment horizontal="center" vertical="center" wrapText="1"/>
      <protection/>
    </xf>
    <xf numFmtId="0" fontId="21" fillId="0" borderId="51" xfId="62" applyFont="1" applyFill="1" applyBorder="1" applyAlignment="1">
      <alignment horizontal="center" vertical="center" wrapText="1"/>
      <protection/>
    </xf>
    <xf numFmtId="0" fontId="24" fillId="0" borderId="15" xfId="62" applyFont="1" applyFill="1" applyBorder="1">
      <alignment/>
      <protection/>
    </xf>
    <xf numFmtId="0" fontId="24" fillId="0" borderId="43" xfId="62" applyFont="1" applyFill="1" applyBorder="1" applyAlignment="1">
      <alignment horizontal="left" vertical="center" wrapText="1"/>
      <protection/>
    </xf>
    <xf numFmtId="0" fontId="24" fillId="0" borderId="51" xfId="62" applyFont="1" applyFill="1" applyBorder="1" applyAlignment="1">
      <alignment horizontal="left" vertical="center" wrapText="1"/>
      <protection/>
    </xf>
    <xf numFmtId="0" fontId="24" fillId="0" borderId="43" xfId="62" applyFont="1" applyFill="1" applyBorder="1" applyAlignment="1">
      <alignment horizontal="left" vertical="top" wrapText="1"/>
      <protection/>
    </xf>
    <xf numFmtId="0" fontId="24" fillId="0" borderId="51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59" xfId="0" applyFont="1" applyFill="1" applyBorder="1" applyAlignment="1">
      <alignment horizontal="left" wrapText="1"/>
    </xf>
    <xf numFmtId="0" fontId="24" fillId="0" borderId="51" xfId="0" applyFont="1" applyFill="1" applyBorder="1" applyAlignment="1">
      <alignment horizontal="left" wrapText="1"/>
    </xf>
    <xf numFmtId="0" fontId="24" fillId="0" borderId="15" xfId="62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0" fontId="24" fillId="0" borderId="15" xfId="62" applyFont="1" applyFill="1" applyBorder="1" applyAlignment="1">
      <alignment horizontal="center" vertical="top" wrapText="1"/>
      <protection/>
    </xf>
    <xf numFmtId="0" fontId="24" fillId="0" borderId="59" xfId="62" applyFont="1" applyFill="1" applyBorder="1" applyAlignment="1">
      <alignment horizontal="left" vertical="center" wrapText="1"/>
      <protection/>
    </xf>
    <xf numFmtId="0" fontId="24" fillId="0" borderId="38" xfId="62" applyFont="1" applyFill="1" applyBorder="1" applyAlignment="1">
      <alignment horizontal="left" vertical="top" wrapText="1"/>
      <protection/>
    </xf>
    <xf numFmtId="0" fontId="24" fillId="0" borderId="53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left" wrapText="1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wrapText="1"/>
      <protection/>
    </xf>
    <xf numFmtId="0" fontId="21" fillId="0" borderId="60" xfId="62" applyFont="1" applyFill="1" applyBorder="1" applyAlignment="1">
      <alignment horizontal="center" vertical="center" wrapText="1"/>
      <protection/>
    </xf>
    <xf numFmtId="0" fontId="21" fillId="0" borderId="61" xfId="62" applyFont="1" applyFill="1" applyBorder="1" applyAlignment="1">
      <alignment horizontal="center" vertical="center" wrapText="1"/>
      <protection/>
    </xf>
    <xf numFmtId="0" fontId="21" fillId="0" borderId="62" xfId="62" applyFont="1" applyFill="1" applyBorder="1" applyAlignment="1">
      <alignment horizontal="center" vertical="center" wrapText="1"/>
      <protection/>
    </xf>
    <xf numFmtId="0" fontId="21" fillId="0" borderId="63" xfId="62" applyFont="1" applyFill="1" applyBorder="1" applyAlignment="1">
      <alignment horizontal="center" vertical="center" wrapText="1"/>
      <protection/>
    </xf>
    <xf numFmtId="0" fontId="21" fillId="0" borderId="47" xfId="62" applyFont="1" applyFill="1" applyBorder="1" applyAlignment="1">
      <alignment horizontal="center" vertical="center" wrapText="1"/>
      <protection/>
    </xf>
    <xf numFmtId="0" fontId="21" fillId="0" borderId="54" xfId="62" applyFont="1" applyFill="1" applyBorder="1" applyAlignment="1">
      <alignment horizontal="center" vertical="center" wrapText="1"/>
      <protection/>
    </xf>
    <xf numFmtId="0" fontId="24" fillId="0" borderId="52" xfId="62" applyFont="1" applyFill="1" applyBorder="1" applyAlignment="1">
      <alignment horizontal="center" vertical="center"/>
      <protection/>
    </xf>
    <xf numFmtId="0" fontId="24" fillId="0" borderId="38" xfId="62" applyFont="1" applyFill="1" applyBorder="1" applyAlignment="1">
      <alignment horizontal="center" vertical="center"/>
      <protection/>
    </xf>
    <xf numFmtId="10" fontId="23" fillId="0" borderId="52" xfId="62" applyNumberFormat="1" applyFont="1" applyFill="1" applyBorder="1" applyAlignment="1">
      <alignment horizontal="center" vertical="center" wrapText="1"/>
      <protection/>
    </xf>
    <xf numFmtId="10" fontId="23" fillId="0" borderId="38" xfId="62" applyNumberFormat="1" applyFont="1" applyFill="1" applyBorder="1" applyAlignment="1">
      <alignment horizontal="center" vertical="center" wrapText="1"/>
      <protection/>
    </xf>
    <xf numFmtId="0" fontId="21" fillId="0" borderId="58" xfId="62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0" fontId="21" fillId="0" borderId="64" xfId="62" applyFont="1" applyFill="1" applyBorder="1" applyAlignment="1">
      <alignment horizontal="center" vertical="center" wrapText="1"/>
      <protection/>
    </xf>
    <xf numFmtId="0" fontId="21" fillId="0" borderId="43" xfId="62" applyFont="1" applyFill="1" applyBorder="1" applyAlignment="1">
      <alignment horizontal="center" vertical="center"/>
      <protection/>
    </xf>
    <xf numFmtId="0" fontId="21" fillId="0" borderId="51" xfId="62" applyFont="1" applyFill="1" applyBorder="1" applyAlignment="1">
      <alignment horizontal="center" vertical="center"/>
      <protection/>
    </xf>
    <xf numFmtId="0" fontId="21" fillId="0" borderId="53" xfId="62" applyFont="1" applyFill="1" applyBorder="1" applyAlignment="1">
      <alignment horizontal="center" vertical="center" wrapText="1"/>
      <protection/>
    </xf>
    <xf numFmtId="0" fontId="21" fillId="0" borderId="15" xfId="6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9" fontId="21" fillId="0" borderId="30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9" fontId="21" fillId="0" borderId="16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69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3" fillId="0" borderId="0" xfId="61" applyFont="1" applyAlignment="1">
      <alignment horizontal="center" wrapText="1"/>
      <protection/>
    </xf>
    <xf numFmtId="0" fontId="21" fillId="0" borderId="45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74" xfId="0" applyFont="1" applyBorder="1" applyAlignment="1">
      <alignment horizontal="center" vertical="center" textRotation="255"/>
    </xf>
    <xf numFmtId="0" fontId="21" fillId="0" borderId="75" xfId="0" applyFont="1" applyBorder="1" applyAlignment="1">
      <alignment horizontal="center" vertical="center" textRotation="255"/>
    </xf>
    <xf numFmtId="0" fontId="21" fillId="0" borderId="61" xfId="0" applyFont="1" applyBorder="1" applyAlignment="1">
      <alignment horizontal="center" vertical="center" textRotation="255"/>
    </xf>
    <xf numFmtId="0" fontId="21" fillId="0" borderId="54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Alignment="1">
      <alignment wrapText="1"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>
      <alignment/>
      <protection/>
    </xf>
    <xf numFmtId="0" fontId="21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49" fontId="23" fillId="0" borderId="42" xfId="0" applyNumberFormat="1" applyFont="1" applyBorder="1" applyAlignment="1">
      <alignment wrapText="1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wrapText="1"/>
    </xf>
    <xf numFmtId="14" fontId="23" fillId="0" borderId="51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0" xfId="61" applyFont="1" applyAlignment="1">
      <alignment wrapText="1"/>
      <protection/>
    </xf>
    <xf numFmtId="0" fontId="23" fillId="0" borderId="0" xfId="0" applyFont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4"/>
  <sheetViews>
    <sheetView tabSelected="1" view="pageBreakPreview" zoomScale="80" zoomScaleNormal="80" zoomScaleSheetLayoutView="8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49" sqref="H49"/>
    </sheetView>
  </sheetViews>
  <sheetFormatPr defaultColWidth="9.28125" defaultRowHeight="12.75"/>
  <cols>
    <col min="1" max="1" width="4.28125" style="5" customWidth="1"/>
    <col min="2" max="2" width="3.421875" style="5" customWidth="1"/>
    <col min="3" max="3" width="2.7109375" style="6" customWidth="1"/>
    <col min="4" max="4" width="3.57421875" style="5" customWidth="1"/>
    <col min="5" max="5" width="41.00390625" style="7" customWidth="1"/>
    <col min="6" max="6" width="5.00390625" style="24" customWidth="1"/>
    <col min="7" max="7" width="10.28125" style="24" customWidth="1"/>
    <col min="8" max="8" width="11.00390625" style="34" customWidth="1"/>
    <col min="9" max="9" width="12.28125" style="75" customWidth="1"/>
    <col min="10" max="10" width="9.8515625" style="24" customWidth="1"/>
    <col min="11" max="11" width="9.00390625" style="25" customWidth="1"/>
    <col min="12" max="12" width="9.57421875" style="75" customWidth="1"/>
    <col min="13" max="13" width="9.421875" style="75" customWidth="1"/>
    <col min="14" max="16384" width="9.28125" style="25" customWidth="1"/>
  </cols>
  <sheetData>
    <row r="1" spans="1:5" ht="13.5">
      <c r="A1" s="36" t="s">
        <v>274</v>
      </c>
      <c r="B1" s="37"/>
      <c r="C1" s="38"/>
      <c r="D1" s="37"/>
      <c r="E1" s="39"/>
    </row>
    <row r="2" spans="1:5" ht="13.5">
      <c r="A2" s="36" t="s">
        <v>275</v>
      </c>
      <c r="B2" s="37"/>
      <c r="C2" s="38"/>
      <c r="D2" s="37"/>
      <c r="E2" s="39"/>
    </row>
    <row r="3" spans="1:5" ht="13.5">
      <c r="A3" s="36" t="s">
        <v>276</v>
      </c>
      <c r="B3" s="37"/>
      <c r="C3" s="38"/>
      <c r="D3" s="37"/>
      <c r="E3" s="39"/>
    </row>
    <row r="4" spans="1:5" ht="13.5">
      <c r="A4" s="36" t="s">
        <v>277</v>
      </c>
      <c r="B4" s="37"/>
      <c r="C4" s="38"/>
      <c r="D4" s="37"/>
      <c r="E4" s="39"/>
    </row>
    <row r="5" spans="8:12" ht="13.5">
      <c r="H5" s="33"/>
      <c r="L5" s="77" t="s">
        <v>116</v>
      </c>
    </row>
    <row r="6" spans="1:13" ht="18" customHeight="1">
      <c r="A6" s="313" t="s">
        <v>404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ht="13.5">
      <c r="H7" s="33"/>
    </row>
    <row r="8" spans="8:13" ht="14.25" thickBot="1">
      <c r="H8" s="25"/>
      <c r="M8" s="75" t="s">
        <v>44</v>
      </c>
    </row>
    <row r="9" spans="1:13" s="43" customFormat="1" ht="15" customHeight="1">
      <c r="A9" s="289"/>
      <c r="B9" s="290"/>
      <c r="C9" s="290"/>
      <c r="D9" s="293" t="s">
        <v>45</v>
      </c>
      <c r="E9" s="293"/>
      <c r="F9" s="293" t="s">
        <v>55</v>
      </c>
      <c r="G9" s="293" t="s">
        <v>405</v>
      </c>
      <c r="H9" s="293" t="s">
        <v>406</v>
      </c>
      <c r="I9" s="301" t="s">
        <v>100</v>
      </c>
      <c r="J9" s="299" t="s">
        <v>388</v>
      </c>
      <c r="K9" s="299" t="s">
        <v>407</v>
      </c>
      <c r="L9" s="311" t="s">
        <v>6</v>
      </c>
      <c r="M9" s="312"/>
    </row>
    <row r="10" spans="1:13" s="43" customFormat="1" ht="56.25" customHeight="1">
      <c r="A10" s="291"/>
      <c r="B10" s="292"/>
      <c r="C10" s="292"/>
      <c r="D10" s="294"/>
      <c r="E10" s="294"/>
      <c r="F10" s="294"/>
      <c r="G10" s="294"/>
      <c r="H10" s="294"/>
      <c r="I10" s="302"/>
      <c r="J10" s="300"/>
      <c r="K10" s="300"/>
      <c r="L10" s="76" t="s">
        <v>174</v>
      </c>
      <c r="M10" s="88" t="s">
        <v>175</v>
      </c>
    </row>
    <row r="11" spans="1:13" s="40" customFormat="1" ht="15" customHeight="1" thickBot="1">
      <c r="A11" s="89">
        <v>0</v>
      </c>
      <c r="B11" s="314">
        <v>1</v>
      </c>
      <c r="C11" s="314"/>
      <c r="D11" s="297">
        <v>2</v>
      </c>
      <c r="E11" s="297"/>
      <c r="F11" s="90">
        <v>3</v>
      </c>
      <c r="G11" s="90">
        <v>4</v>
      </c>
      <c r="H11" s="90">
        <v>5</v>
      </c>
      <c r="I11" s="91" t="s">
        <v>101</v>
      </c>
      <c r="J11" s="92">
        <v>7</v>
      </c>
      <c r="K11" s="92">
        <v>8</v>
      </c>
      <c r="L11" s="93" t="s">
        <v>282</v>
      </c>
      <c r="M11" s="94">
        <v>10</v>
      </c>
    </row>
    <row r="12" spans="1:13" s="43" customFormat="1" ht="15" customHeight="1">
      <c r="A12" s="83" t="s">
        <v>23</v>
      </c>
      <c r="B12" s="84"/>
      <c r="C12" s="85"/>
      <c r="D12" s="298" t="s">
        <v>378</v>
      </c>
      <c r="E12" s="298"/>
      <c r="F12" s="86">
        <v>1</v>
      </c>
      <c r="G12" s="87">
        <f>G13+G16</f>
        <v>4463</v>
      </c>
      <c r="H12" s="87">
        <f>H13+H16</f>
        <v>5400.2</v>
      </c>
      <c r="I12" s="80">
        <f aca="true" t="shared" si="0" ref="I12:I69">H12/G12</f>
        <v>1.2099932780640825</v>
      </c>
      <c r="J12" s="87">
        <f>J13+J16</f>
        <v>5400.2</v>
      </c>
      <c r="K12" s="87">
        <f>K13+K16</f>
        <v>5400.2</v>
      </c>
      <c r="L12" s="78">
        <f>J12/H12</f>
        <v>1</v>
      </c>
      <c r="M12" s="78">
        <f aca="true" t="shared" si="1" ref="M12:M69">K12/J12</f>
        <v>1</v>
      </c>
    </row>
    <row r="13" spans="1:13" ht="15" customHeight="1">
      <c r="A13" s="303"/>
      <c r="B13" s="42">
        <v>1</v>
      </c>
      <c r="C13" s="49"/>
      <c r="D13" s="288" t="s">
        <v>270</v>
      </c>
      <c r="E13" s="288"/>
      <c r="F13" s="44">
        <v>2</v>
      </c>
      <c r="G13" s="46">
        <f>'BVC 2024 anexa 2 '!I11</f>
        <v>4433</v>
      </c>
      <c r="H13" s="46">
        <f>'BVC 2024 anexa 2 '!N11</f>
        <v>5370.2</v>
      </c>
      <c r="I13" s="80">
        <f t="shared" si="0"/>
        <v>1.2114143920595533</v>
      </c>
      <c r="J13" s="47">
        <f>H13</f>
        <v>5370.2</v>
      </c>
      <c r="K13" s="47">
        <f>J13</f>
        <v>5370.2</v>
      </c>
      <c r="L13" s="78">
        <f>J13/H13</f>
        <v>1</v>
      </c>
      <c r="M13" s="78">
        <f t="shared" si="1"/>
        <v>1</v>
      </c>
    </row>
    <row r="14" spans="1:13" ht="15" customHeight="1">
      <c r="A14" s="303"/>
      <c r="B14" s="2"/>
      <c r="C14" s="49"/>
      <c r="D14" s="1" t="s">
        <v>24</v>
      </c>
      <c r="E14" s="30" t="s">
        <v>226</v>
      </c>
      <c r="F14" s="50">
        <v>3</v>
      </c>
      <c r="G14" s="51">
        <f>'BVC 2024 anexa 2 '!I19</f>
        <v>310</v>
      </c>
      <c r="H14" s="51">
        <f>'BVC 2024 anexa 2 '!N19</f>
        <v>310</v>
      </c>
      <c r="I14" s="81">
        <f t="shared" si="0"/>
        <v>1</v>
      </c>
      <c r="J14" s="52">
        <v>300</v>
      </c>
      <c r="K14" s="52">
        <v>300</v>
      </c>
      <c r="L14" s="79">
        <f>J14/H14</f>
        <v>0.967741935483871</v>
      </c>
      <c r="M14" s="79">
        <f t="shared" si="1"/>
        <v>1</v>
      </c>
    </row>
    <row r="15" spans="1:13" ht="15" customHeight="1">
      <c r="A15" s="303"/>
      <c r="B15" s="2"/>
      <c r="C15" s="49"/>
      <c r="D15" s="1" t="s">
        <v>25</v>
      </c>
      <c r="E15" s="30" t="s">
        <v>28</v>
      </c>
      <c r="F15" s="50">
        <v>4</v>
      </c>
      <c r="G15" s="51"/>
      <c r="H15" s="51"/>
      <c r="I15" s="81"/>
      <c r="J15" s="52"/>
      <c r="K15" s="52"/>
      <c r="L15" s="79"/>
      <c r="M15" s="79"/>
    </row>
    <row r="16" spans="1:13" s="43" customFormat="1" ht="15" customHeight="1">
      <c r="A16" s="303"/>
      <c r="B16" s="42">
        <v>2</v>
      </c>
      <c r="C16" s="45"/>
      <c r="D16" s="288" t="s">
        <v>102</v>
      </c>
      <c r="E16" s="288"/>
      <c r="F16" s="44">
        <v>5</v>
      </c>
      <c r="G16" s="46">
        <f>'BVC 2024 anexa 2 '!I31</f>
        <v>30</v>
      </c>
      <c r="H16" s="46">
        <f>'BVC 2024 anexa 2 '!N31</f>
        <v>30</v>
      </c>
      <c r="I16" s="80">
        <f t="shared" si="0"/>
        <v>1</v>
      </c>
      <c r="J16" s="47">
        <f>H16</f>
        <v>30</v>
      </c>
      <c r="K16" s="47">
        <f>J16</f>
        <v>30</v>
      </c>
      <c r="L16" s="78">
        <f>J16/H16</f>
        <v>1</v>
      </c>
      <c r="M16" s="78">
        <f t="shared" si="1"/>
        <v>1</v>
      </c>
    </row>
    <row r="17" spans="1:13" s="43" customFormat="1" ht="15" customHeight="1">
      <c r="A17" s="41" t="s">
        <v>13</v>
      </c>
      <c r="B17" s="42"/>
      <c r="C17" s="45"/>
      <c r="D17" s="288" t="s">
        <v>379</v>
      </c>
      <c r="E17" s="288"/>
      <c r="F17" s="44">
        <v>6</v>
      </c>
      <c r="G17" s="46">
        <f>G18+G30</f>
        <v>4046</v>
      </c>
      <c r="H17" s="46">
        <f>H18+H30</f>
        <v>4855.257680000001</v>
      </c>
      <c r="I17" s="80">
        <f t="shared" si="0"/>
        <v>1.2000142560553635</v>
      </c>
      <c r="J17" s="46">
        <f>J18+J30</f>
        <v>4855.257680000001</v>
      </c>
      <c r="K17" s="46">
        <f>K18+K30</f>
        <v>4855.257680000001</v>
      </c>
      <c r="L17" s="78">
        <f aca="true" t="shared" si="2" ref="L17:L24">J17/H17</f>
        <v>1</v>
      </c>
      <c r="M17" s="78">
        <f t="shared" si="1"/>
        <v>1</v>
      </c>
    </row>
    <row r="18" spans="1:13" s="43" customFormat="1" ht="15" customHeight="1">
      <c r="A18" s="303"/>
      <c r="B18" s="42">
        <v>1</v>
      </c>
      <c r="C18" s="45"/>
      <c r="D18" s="288" t="s">
        <v>7</v>
      </c>
      <c r="E18" s="296"/>
      <c r="F18" s="44">
        <v>7</v>
      </c>
      <c r="G18" s="46">
        <f>G19+G20+G21+G29</f>
        <v>4046</v>
      </c>
      <c r="H18" s="46">
        <f>H19+H20+H21+H29</f>
        <v>4855.257680000001</v>
      </c>
      <c r="I18" s="80">
        <f t="shared" si="0"/>
        <v>1.2000142560553635</v>
      </c>
      <c r="J18" s="46">
        <f>J19+J20+J21+J29</f>
        <v>4855.257680000001</v>
      </c>
      <c r="K18" s="46">
        <f>K19+K20+K21+K29</f>
        <v>4855.257680000001</v>
      </c>
      <c r="L18" s="78">
        <f t="shared" si="2"/>
        <v>1</v>
      </c>
      <c r="M18" s="78">
        <f t="shared" si="1"/>
        <v>1</v>
      </c>
    </row>
    <row r="19" spans="1:13" ht="15" customHeight="1">
      <c r="A19" s="303"/>
      <c r="B19" s="286"/>
      <c r="C19" s="49" t="s">
        <v>319</v>
      </c>
      <c r="D19" s="287" t="s">
        <v>223</v>
      </c>
      <c r="E19" s="287"/>
      <c r="F19" s="44">
        <v>8</v>
      </c>
      <c r="G19" s="51">
        <f>'BVC 2024 anexa 2 '!I39</f>
        <v>1086</v>
      </c>
      <c r="H19" s="51">
        <f>'BVC 2024 anexa 2 '!N39</f>
        <v>1476.5</v>
      </c>
      <c r="I19" s="81">
        <f t="shared" si="0"/>
        <v>1.3595764272559854</v>
      </c>
      <c r="J19" s="52">
        <f>H19</f>
        <v>1476.5</v>
      </c>
      <c r="K19" s="52">
        <f aca="true" t="shared" si="3" ref="K19:K24">J19</f>
        <v>1476.5</v>
      </c>
      <c r="L19" s="79">
        <f t="shared" si="2"/>
        <v>1</v>
      </c>
      <c r="M19" s="79">
        <f t="shared" si="1"/>
        <v>1</v>
      </c>
    </row>
    <row r="20" spans="1:13" ht="15" customHeight="1">
      <c r="A20" s="303"/>
      <c r="B20" s="286"/>
      <c r="C20" s="49" t="s">
        <v>108</v>
      </c>
      <c r="D20" s="287" t="s">
        <v>112</v>
      </c>
      <c r="E20" s="295"/>
      <c r="F20" s="44">
        <v>9</v>
      </c>
      <c r="G20" s="51">
        <f>'BVC 2024 anexa 2 '!I87</f>
        <v>275</v>
      </c>
      <c r="H20" s="51">
        <f>'BVC 2024 anexa 2 '!N87</f>
        <v>266</v>
      </c>
      <c r="I20" s="81">
        <f t="shared" si="0"/>
        <v>0.9672727272727273</v>
      </c>
      <c r="J20" s="52">
        <f>H20</f>
        <v>266</v>
      </c>
      <c r="K20" s="52">
        <f t="shared" si="3"/>
        <v>266</v>
      </c>
      <c r="L20" s="79">
        <f t="shared" si="2"/>
        <v>1</v>
      </c>
      <c r="M20" s="79">
        <f t="shared" si="1"/>
        <v>1</v>
      </c>
    </row>
    <row r="21" spans="1:13" ht="15" customHeight="1">
      <c r="A21" s="303"/>
      <c r="B21" s="286"/>
      <c r="C21" s="53" t="s">
        <v>111</v>
      </c>
      <c r="D21" s="287" t="s">
        <v>232</v>
      </c>
      <c r="E21" s="287"/>
      <c r="F21" s="44">
        <v>10</v>
      </c>
      <c r="G21" s="51">
        <f>'BVC 2024 anexa 2 '!I94</f>
        <v>2089</v>
      </c>
      <c r="H21" s="51">
        <f>'BVC 2024 anexa 2 '!N94</f>
        <v>2230.75768</v>
      </c>
      <c r="I21" s="81">
        <f t="shared" si="0"/>
        <v>1.0678591096218286</v>
      </c>
      <c r="J21" s="52">
        <f>J22+J27+J28</f>
        <v>2230.75768</v>
      </c>
      <c r="K21" s="52">
        <f t="shared" si="3"/>
        <v>2230.75768</v>
      </c>
      <c r="L21" s="79">
        <f t="shared" si="2"/>
        <v>1</v>
      </c>
      <c r="M21" s="79">
        <f t="shared" si="1"/>
        <v>1</v>
      </c>
    </row>
    <row r="22" spans="1:13" ht="15" customHeight="1">
      <c r="A22" s="303"/>
      <c r="B22" s="286"/>
      <c r="C22" s="54"/>
      <c r="D22" s="29" t="s">
        <v>230</v>
      </c>
      <c r="E22" s="31" t="s">
        <v>380</v>
      </c>
      <c r="F22" s="44">
        <v>11</v>
      </c>
      <c r="G22" s="51">
        <f>G23+G24</f>
        <v>1590</v>
      </c>
      <c r="H22" s="51">
        <f>H23+H24</f>
        <v>1686.582</v>
      </c>
      <c r="I22" s="81">
        <f t="shared" si="0"/>
        <v>1.0607433962264152</v>
      </c>
      <c r="J22" s="51">
        <f>J23+J24</f>
        <v>1686.582</v>
      </c>
      <c r="K22" s="52">
        <f t="shared" si="3"/>
        <v>1686.582</v>
      </c>
      <c r="L22" s="79">
        <f t="shared" si="2"/>
        <v>1</v>
      </c>
      <c r="M22" s="79">
        <f t="shared" si="1"/>
        <v>1</v>
      </c>
    </row>
    <row r="23" spans="1:13" ht="15" customHeight="1">
      <c r="A23" s="303"/>
      <c r="B23" s="286"/>
      <c r="C23" s="54"/>
      <c r="D23" s="48" t="s">
        <v>141</v>
      </c>
      <c r="E23" s="1" t="s">
        <v>109</v>
      </c>
      <c r="F23" s="44">
        <v>12</v>
      </c>
      <c r="G23" s="51">
        <f>'BVC 2024 anexa 2 '!I96</f>
        <v>1377</v>
      </c>
      <c r="H23" s="51">
        <f>'BVC 2024 anexa 2 '!N96</f>
        <v>1512.98</v>
      </c>
      <c r="I23" s="81">
        <f t="shared" si="0"/>
        <v>1.0987509077705155</v>
      </c>
      <c r="J23" s="52">
        <f>H23</f>
        <v>1512.98</v>
      </c>
      <c r="K23" s="52">
        <f t="shared" si="3"/>
        <v>1512.98</v>
      </c>
      <c r="L23" s="79">
        <f t="shared" si="2"/>
        <v>1</v>
      </c>
      <c r="M23" s="79">
        <f t="shared" si="1"/>
        <v>1</v>
      </c>
    </row>
    <row r="24" spans="1:13" ht="15" customHeight="1">
      <c r="A24" s="303"/>
      <c r="B24" s="286"/>
      <c r="C24" s="54"/>
      <c r="D24" s="48" t="s">
        <v>142</v>
      </c>
      <c r="E24" s="1" t="s">
        <v>151</v>
      </c>
      <c r="F24" s="44">
        <v>13</v>
      </c>
      <c r="G24" s="51">
        <f>'BVC 2024 anexa 2 '!I100</f>
        <v>213</v>
      </c>
      <c r="H24" s="51">
        <f>'BVC 2024 anexa 2 '!N100</f>
        <v>173.602</v>
      </c>
      <c r="I24" s="81">
        <f t="shared" si="0"/>
        <v>0.8150328638497653</v>
      </c>
      <c r="J24" s="52">
        <f>H24</f>
        <v>173.602</v>
      </c>
      <c r="K24" s="52">
        <f t="shared" si="3"/>
        <v>173.602</v>
      </c>
      <c r="L24" s="79">
        <f t="shared" si="2"/>
        <v>1</v>
      </c>
      <c r="M24" s="79">
        <f t="shared" si="1"/>
        <v>1</v>
      </c>
    </row>
    <row r="25" spans="1:13" ht="15" customHeight="1">
      <c r="A25" s="303"/>
      <c r="B25" s="286"/>
      <c r="C25" s="54"/>
      <c r="D25" s="48" t="s">
        <v>143</v>
      </c>
      <c r="E25" s="1" t="s">
        <v>110</v>
      </c>
      <c r="F25" s="44">
        <v>14</v>
      </c>
      <c r="G25" s="51">
        <f>'BVC 2024 anexa 2 '!I108</f>
        <v>0</v>
      </c>
      <c r="H25" s="51">
        <f>'BVC 2024 anexa 2 '!N108</f>
        <v>0</v>
      </c>
      <c r="I25" s="81"/>
      <c r="J25" s="52"/>
      <c r="K25" s="52"/>
      <c r="L25" s="79"/>
      <c r="M25" s="79"/>
    </row>
    <row r="26" spans="1:13" ht="30.75" customHeight="1">
      <c r="A26" s="303"/>
      <c r="B26" s="286"/>
      <c r="C26" s="54"/>
      <c r="D26" s="48"/>
      <c r="E26" s="1" t="s">
        <v>224</v>
      </c>
      <c r="F26" s="44">
        <v>15</v>
      </c>
      <c r="G26" s="51"/>
      <c r="H26" s="51"/>
      <c r="I26" s="81"/>
      <c r="J26" s="52"/>
      <c r="K26" s="52"/>
      <c r="L26" s="79"/>
      <c r="M26" s="79"/>
    </row>
    <row r="27" spans="1:13" ht="48" customHeight="1">
      <c r="A27" s="303"/>
      <c r="B27" s="286"/>
      <c r="C27" s="54"/>
      <c r="D27" s="48" t="s">
        <v>144</v>
      </c>
      <c r="E27" s="1" t="s">
        <v>256</v>
      </c>
      <c r="F27" s="44">
        <v>16</v>
      </c>
      <c r="G27" s="51">
        <f>'BVC 2024 anexa 2 '!I112</f>
        <v>457</v>
      </c>
      <c r="H27" s="51">
        <f>'BVC 2024 anexa 2 '!N112</f>
        <v>498.028</v>
      </c>
      <c r="I27" s="81">
        <f t="shared" si="0"/>
        <v>1.0897768052516412</v>
      </c>
      <c r="J27" s="52">
        <f>H27</f>
        <v>498.028</v>
      </c>
      <c r="K27" s="52">
        <f>J27</f>
        <v>498.028</v>
      </c>
      <c r="L27" s="79">
        <f>J27/H27</f>
        <v>1</v>
      </c>
      <c r="M27" s="79">
        <f t="shared" si="1"/>
        <v>1</v>
      </c>
    </row>
    <row r="28" spans="1:13" ht="13.5">
      <c r="A28" s="303"/>
      <c r="B28" s="286"/>
      <c r="C28" s="54"/>
      <c r="D28" s="48" t="s">
        <v>145</v>
      </c>
      <c r="E28" s="1" t="s">
        <v>297</v>
      </c>
      <c r="F28" s="44">
        <v>17</v>
      </c>
      <c r="G28" s="51">
        <f>'BVC 2024 anexa 2 '!I121</f>
        <v>42</v>
      </c>
      <c r="H28" s="51">
        <f>'BVC 2024 anexa 2 '!N121</f>
        <v>46.147679999999994</v>
      </c>
      <c r="I28" s="81">
        <f t="shared" si="0"/>
        <v>1.0987542857142856</v>
      </c>
      <c r="J28" s="52">
        <f>H28</f>
        <v>46.147679999999994</v>
      </c>
      <c r="K28" s="52">
        <f>J28</f>
        <v>46.147679999999994</v>
      </c>
      <c r="L28" s="79">
        <f>J28/H28</f>
        <v>1</v>
      </c>
      <c r="M28" s="79">
        <f t="shared" si="1"/>
        <v>1</v>
      </c>
    </row>
    <row r="29" spans="1:13" ht="14.25" customHeight="1">
      <c r="A29" s="303"/>
      <c r="B29" s="286"/>
      <c r="C29" s="49" t="s">
        <v>318</v>
      </c>
      <c r="D29" s="287" t="s">
        <v>248</v>
      </c>
      <c r="E29" s="295"/>
      <c r="F29" s="44">
        <v>18</v>
      </c>
      <c r="G29" s="51">
        <f>'BVC 2024 anexa 2 '!I122</f>
        <v>596</v>
      </c>
      <c r="H29" s="51">
        <f>'BVC 2024 anexa 2 '!N122</f>
        <v>882</v>
      </c>
      <c r="I29" s="81">
        <f t="shared" si="0"/>
        <v>1.4798657718120805</v>
      </c>
      <c r="J29" s="52">
        <f>H29</f>
        <v>882</v>
      </c>
      <c r="K29" s="52">
        <f>J29</f>
        <v>882</v>
      </c>
      <c r="L29" s="79">
        <f>J29/H29</f>
        <v>1</v>
      </c>
      <c r="M29" s="79">
        <f t="shared" si="1"/>
        <v>1</v>
      </c>
    </row>
    <row r="30" spans="1:13" ht="15" customHeight="1">
      <c r="A30" s="303"/>
      <c r="B30" s="42">
        <v>2</v>
      </c>
      <c r="C30" s="45"/>
      <c r="D30" s="288" t="s">
        <v>103</v>
      </c>
      <c r="E30" s="288"/>
      <c r="F30" s="44">
        <v>19</v>
      </c>
      <c r="G30" s="46">
        <f>'BVC 2024 anexa 2 '!I139</f>
        <v>0</v>
      </c>
      <c r="H30" s="46">
        <f>'BVC 2024 anexa 2 '!N139</f>
        <v>0</v>
      </c>
      <c r="I30" s="80"/>
      <c r="J30" s="47"/>
      <c r="K30" s="47"/>
      <c r="L30" s="78"/>
      <c r="M30" s="78"/>
    </row>
    <row r="31" spans="1:13" ht="30" customHeight="1">
      <c r="A31" s="41" t="s">
        <v>16</v>
      </c>
      <c r="B31" s="42"/>
      <c r="C31" s="45"/>
      <c r="D31" s="288" t="s">
        <v>324</v>
      </c>
      <c r="E31" s="288"/>
      <c r="F31" s="44">
        <v>20</v>
      </c>
      <c r="G31" s="46">
        <f>G12-G17</f>
        <v>417</v>
      </c>
      <c r="H31" s="46">
        <f>H12-H17</f>
        <v>544.9423199999992</v>
      </c>
      <c r="I31" s="80">
        <f t="shared" si="0"/>
        <v>1.3068161151079118</v>
      </c>
      <c r="J31" s="46">
        <f>J12-J17</f>
        <v>544.9423199999992</v>
      </c>
      <c r="K31" s="46">
        <f>K12-K17</f>
        <v>544.9423199999992</v>
      </c>
      <c r="L31" s="78">
        <f>J31/H31</f>
        <v>1</v>
      </c>
      <c r="M31" s="78">
        <f t="shared" si="1"/>
        <v>1</v>
      </c>
    </row>
    <row r="32" spans="1:13" ht="15.75" customHeight="1">
      <c r="A32" s="41" t="s">
        <v>17</v>
      </c>
      <c r="B32" s="42">
        <v>1</v>
      </c>
      <c r="C32" s="45"/>
      <c r="D32" s="288" t="s">
        <v>325</v>
      </c>
      <c r="E32" s="288"/>
      <c r="F32" s="44">
        <v>21</v>
      </c>
      <c r="G32" s="46">
        <f>'BVC 2024 anexa 2 '!H150</f>
        <v>67</v>
      </c>
      <c r="H32" s="46">
        <f>'BVC 2024 anexa 2 '!N150</f>
        <v>87.19077119999999</v>
      </c>
      <c r="I32" s="80">
        <f t="shared" si="0"/>
        <v>1.3013547940298504</v>
      </c>
      <c r="J32" s="47">
        <f>J31*16%</f>
        <v>87.19077119999987</v>
      </c>
      <c r="K32" s="47">
        <f>K31*16%</f>
        <v>87.19077119999987</v>
      </c>
      <c r="L32" s="78">
        <f>J32/H32</f>
        <v>0.9999999999999987</v>
      </c>
      <c r="M32" s="78">
        <f t="shared" si="1"/>
        <v>1</v>
      </c>
    </row>
    <row r="33" spans="1:13" ht="15.75" customHeight="1">
      <c r="A33" s="41"/>
      <c r="B33" s="42">
        <v>2</v>
      </c>
      <c r="C33" s="45"/>
      <c r="D33" s="288" t="s">
        <v>326</v>
      </c>
      <c r="E33" s="288"/>
      <c r="F33" s="44">
        <v>22</v>
      </c>
      <c r="G33" s="46"/>
      <c r="H33" s="46"/>
      <c r="I33" s="80"/>
      <c r="J33" s="47"/>
      <c r="K33" s="47"/>
      <c r="L33" s="78"/>
      <c r="M33" s="78"/>
    </row>
    <row r="34" spans="1:13" ht="30.75" customHeight="1">
      <c r="A34" s="41"/>
      <c r="B34" s="42">
        <v>3</v>
      </c>
      <c r="C34" s="45"/>
      <c r="D34" s="309" t="s">
        <v>327</v>
      </c>
      <c r="E34" s="310"/>
      <c r="F34" s="44">
        <v>23</v>
      </c>
      <c r="G34" s="46"/>
      <c r="H34" s="46"/>
      <c r="I34" s="80"/>
      <c r="J34" s="47"/>
      <c r="K34" s="47"/>
      <c r="L34" s="78"/>
      <c r="M34" s="78"/>
    </row>
    <row r="35" spans="1:13" ht="15.75" customHeight="1">
      <c r="A35" s="41"/>
      <c r="B35" s="42">
        <v>4</v>
      </c>
      <c r="C35" s="45"/>
      <c r="D35" s="309" t="s">
        <v>328</v>
      </c>
      <c r="E35" s="310"/>
      <c r="F35" s="44">
        <v>24</v>
      </c>
      <c r="G35" s="46"/>
      <c r="H35" s="46"/>
      <c r="I35" s="80"/>
      <c r="J35" s="47"/>
      <c r="K35" s="47"/>
      <c r="L35" s="78"/>
      <c r="M35" s="78"/>
    </row>
    <row r="36" spans="1:13" ht="30" customHeight="1">
      <c r="A36" s="41"/>
      <c r="B36" s="42">
        <v>5</v>
      </c>
      <c r="C36" s="45"/>
      <c r="D36" s="309" t="s">
        <v>329</v>
      </c>
      <c r="E36" s="310"/>
      <c r="F36" s="44">
        <v>25</v>
      </c>
      <c r="G36" s="46"/>
      <c r="H36" s="46"/>
      <c r="I36" s="80"/>
      <c r="J36" s="47"/>
      <c r="K36" s="47"/>
      <c r="L36" s="78"/>
      <c r="M36" s="78"/>
    </row>
    <row r="37" spans="1:13" s="7" customFormat="1" ht="45" customHeight="1">
      <c r="A37" s="41" t="s">
        <v>18</v>
      </c>
      <c r="B37" s="42"/>
      <c r="C37" s="45"/>
      <c r="D37" s="288" t="s">
        <v>330</v>
      </c>
      <c r="E37" s="288"/>
      <c r="F37" s="44">
        <v>26</v>
      </c>
      <c r="G37" s="46">
        <f>G31-G32-G33+G34-G35-G36</f>
        <v>350</v>
      </c>
      <c r="H37" s="46">
        <f>H31-H32-H33+H34-H35-H36</f>
        <v>457.7515487999992</v>
      </c>
      <c r="I37" s="80">
        <f t="shared" si="0"/>
        <v>1.3078615679999979</v>
      </c>
      <c r="J37" s="46">
        <f>J31-J32-J33+J34-J35-J36</f>
        <v>457.75154879999934</v>
      </c>
      <c r="K37" s="46">
        <f>K31-K32-K33+K34-K35-K36</f>
        <v>457.75154879999934</v>
      </c>
      <c r="L37" s="78">
        <f>J37/H37</f>
        <v>1.0000000000000002</v>
      </c>
      <c r="M37" s="78">
        <f t="shared" si="1"/>
        <v>1</v>
      </c>
    </row>
    <row r="38" spans="1:15" ht="15.75" customHeight="1">
      <c r="A38" s="303"/>
      <c r="B38" s="2">
        <v>1</v>
      </c>
      <c r="C38" s="49"/>
      <c r="D38" s="287" t="s">
        <v>57</v>
      </c>
      <c r="E38" s="287"/>
      <c r="F38" s="44">
        <v>27</v>
      </c>
      <c r="G38" s="51"/>
      <c r="H38" s="51"/>
      <c r="I38" s="81"/>
      <c r="J38" s="51"/>
      <c r="K38" s="51"/>
      <c r="L38" s="79"/>
      <c r="M38" s="79"/>
      <c r="O38" s="55"/>
    </row>
    <row r="39" spans="1:13" ht="27.75" customHeight="1">
      <c r="A39" s="303"/>
      <c r="B39" s="2">
        <v>2</v>
      </c>
      <c r="C39" s="49"/>
      <c r="D39" s="287" t="s">
        <v>58</v>
      </c>
      <c r="E39" s="287"/>
      <c r="F39" s="44">
        <v>28</v>
      </c>
      <c r="G39" s="51"/>
      <c r="H39" s="51"/>
      <c r="I39" s="81"/>
      <c r="J39" s="52"/>
      <c r="K39" s="52"/>
      <c r="L39" s="79"/>
      <c r="M39" s="79"/>
    </row>
    <row r="40" spans="1:13" ht="15.75" customHeight="1">
      <c r="A40" s="303"/>
      <c r="B40" s="2">
        <v>3</v>
      </c>
      <c r="C40" s="49"/>
      <c r="D40" s="287" t="s">
        <v>59</v>
      </c>
      <c r="E40" s="287"/>
      <c r="F40" s="44">
        <v>29</v>
      </c>
      <c r="G40" s="51"/>
      <c r="H40" s="51"/>
      <c r="I40" s="81"/>
      <c r="J40" s="52"/>
      <c r="K40" s="52"/>
      <c r="L40" s="79"/>
      <c r="M40" s="79"/>
    </row>
    <row r="41" spans="1:13" ht="87" customHeight="1">
      <c r="A41" s="303"/>
      <c r="B41" s="2">
        <v>4</v>
      </c>
      <c r="C41" s="49"/>
      <c r="D41" s="287" t="s">
        <v>231</v>
      </c>
      <c r="E41" s="307"/>
      <c r="F41" s="44">
        <v>30</v>
      </c>
      <c r="G41" s="51"/>
      <c r="H41" s="51"/>
      <c r="I41" s="81"/>
      <c r="J41" s="52"/>
      <c r="K41" s="52"/>
      <c r="L41" s="79"/>
      <c r="M41" s="79"/>
    </row>
    <row r="42" spans="1:13" ht="16.5" customHeight="1">
      <c r="A42" s="303"/>
      <c r="B42" s="2">
        <v>5</v>
      </c>
      <c r="C42" s="49"/>
      <c r="D42" s="287" t="s">
        <v>60</v>
      </c>
      <c r="E42" s="287"/>
      <c r="F42" s="44">
        <v>31</v>
      </c>
      <c r="G42" s="51"/>
      <c r="H42" s="51"/>
      <c r="I42" s="81"/>
      <c r="J42" s="52"/>
      <c r="K42" s="52"/>
      <c r="L42" s="79"/>
      <c r="M42" s="79"/>
    </row>
    <row r="43" spans="1:13" ht="27.75" customHeight="1">
      <c r="A43" s="303"/>
      <c r="B43" s="2">
        <v>6</v>
      </c>
      <c r="C43" s="49"/>
      <c r="D43" s="287" t="s">
        <v>331</v>
      </c>
      <c r="E43" s="287"/>
      <c r="F43" s="44">
        <v>32</v>
      </c>
      <c r="G43" s="51">
        <f>G37-G38-G39-G40-G41-G42</f>
        <v>350</v>
      </c>
      <c r="H43" s="51">
        <f>H37-H38-H39-H40-H41-H42</f>
        <v>457.7515487999992</v>
      </c>
      <c r="I43" s="81">
        <f t="shared" si="0"/>
        <v>1.3078615679999979</v>
      </c>
      <c r="J43" s="51">
        <f>J37-J38-J39-J40-J41-J42</f>
        <v>457.75154879999934</v>
      </c>
      <c r="K43" s="51">
        <f>K37-K38-K39-K40-K41-K42</f>
        <v>457.75154879999934</v>
      </c>
      <c r="L43" s="79">
        <f>J43/H43</f>
        <v>1.0000000000000002</v>
      </c>
      <c r="M43" s="79">
        <f t="shared" si="1"/>
        <v>1</v>
      </c>
    </row>
    <row r="44" spans="1:13" ht="60" customHeight="1">
      <c r="A44" s="303"/>
      <c r="B44" s="2">
        <v>7</v>
      </c>
      <c r="C44" s="49"/>
      <c r="D44" s="287" t="s">
        <v>257</v>
      </c>
      <c r="E44" s="287"/>
      <c r="F44" s="44">
        <v>33</v>
      </c>
      <c r="G44" s="51">
        <f>G37*10%</f>
        <v>35</v>
      </c>
      <c r="H44" s="51">
        <f>H37*10%</f>
        <v>45.775154879999924</v>
      </c>
      <c r="I44" s="81">
        <f t="shared" si="0"/>
        <v>1.3078615679999979</v>
      </c>
      <c r="J44" s="51">
        <f>J37*10%</f>
        <v>45.77515487999994</v>
      </c>
      <c r="K44" s="51">
        <f>K37*10%</f>
        <v>45.77515487999994</v>
      </c>
      <c r="L44" s="79">
        <f>J44/H44</f>
        <v>1.0000000000000002</v>
      </c>
      <c r="M44" s="79">
        <f t="shared" si="1"/>
        <v>1</v>
      </c>
    </row>
    <row r="45" spans="1:13" ht="77.25" customHeight="1">
      <c r="A45" s="303"/>
      <c r="B45" s="2">
        <v>8</v>
      </c>
      <c r="C45" s="49"/>
      <c r="D45" s="287" t="s">
        <v>104</v>
      </c>
      <c r="E45" s="287"/>
      <c r="F45" s="44">
        <v>34</v>
      </c>
      <c r="G45" s="51">
        <f>G37*50%</f>
        <v>175</v>
      </c>
      <c r="H45" s="51">
        <f>H37*50%</f>
        <v>228.8757743999996</v>
      </c>
      <c r="I45" s="81">
        <f t="shared" si="0"/>
        <v>1.3078615679999979</v>
      </c>
      <c r="J45" s="51">
        <f>J37*50%</f>
        <v>228.87577439999967</v>
      </c>
      <c r="K45" s="51">
        <f>K37*50%</f>
        <v>228.87577439999967</v>
      </c>
      <c r="L45" s="79">
        <f>J45/H45</f>
        <v>1.0000000000000002</v>
      </c>
      <c r="M45" s="79">
        <f t="shared" si="1"/>
        <v>1</v>
      </c>
    </row>
    <row r="46" spans="1:13" ht="17.25" customHeight="1">
      <c r="A46" s="303"/>
      <c r="B46" s="2"/>
      <c r="C46" s="49" t="s">
        <v>24</v>
      </c>
      <c r="D46" s="287" t="s">
        <v>258</v>
      </c>
      <c r="E46" s="287"/>
      <c r="F46" s="44">
        <v>35</v>
      </c>
      <c r="G46" s="51"/>
      <c r="H46" s="51"/>
      <c r="I46" s="81"/>
      <c r="J46" s="52"/>
      <c r="K46" s="52"/>
      <c r="L46" s="79"/>
      <c r="M46" s="79"/>
    </row>
    <row r="47" spans="1:13" ht="17.25" customHeight="1">
      <c r="A47" s="303"/>
      <c r="B47" s="2"/>
      <c r="C47" s="49" t="s">
        <v>25</v>
      </c>
      <c r="D47" s="287" t="s">
        <v>332</v>
      </c>
      <c r="E47" s="287"/>
      <c r="F47" s="44">
        <v>36</v>
      </c>
      <c r="G47" s="51">
        <f>G45</f>
        <v>175</v>
      </c>
      <c r="H47" s="51">
        <f>H45</f>
        <v>228.8757743999996</v>
      </c>
      <c r="I47" s="81">
        <f t="shared" si="0"/>
        <v>1.3078615679999979</v>
      </c>
      <c r="J47" s="51">
        <f>J45</f>
        <v>228.87577439999967</v>
      </c>
      <c r="K47" s="51">
        <f>K45</f>
        <v>228.87577439999967</v>
      </c>
      <c r="L47" s="79">
        <f>J47/H47</f>
        <v>1.0000000000000002</v>
      </c>
      <c r="M47" s="79">
        <f t="shared" si="1"/>
        <v>1</v>
      </c>
    </row>
    <row r="48" spans="1:13" ht="14.25" customHeight="1">
      <c r="A48" s="303"/>
      <c r="B48" s="2"/>
      <c r="C48" s="49" t="s">
        <v>27</v>
      </c>
      <c r="D48" s="287" t="s">
        <v>233</v>
      </c>
      <c r="E48" s="287"/>
      <c r="F48" s="44">
        <v>37</v>
      </c>
      <c r="G48" s="51"/>
      <c r="H48" s="51"/>
      <c r="I48" s="81"/>
      <c r="J48" s="52"/>
      <c r="K48" s="52"/>
      <c r="L48" s="79"/>
      <c r="M48" s="79"/>
    </row>
    <row r="49" spans="1:16" ht="45.75" customHeight="1">
      <c r="A49" s="303"/>
      <c r="B49" s="2">
        <v>9</v>
      </c>
      <c r="C49" s="49"/>
      <c r="D49" s="287" t="s">
        <v>333</v>
      </c>
      <c r="E49" s="287"/>
      <c r="F49" s="44">
        <v>38</v>
      </c>
      <c r="G49" s="51">
        <f>G37-G38-G44-G45</f>
        <v>140</v>
      </c>
      <c r="H49" s="51">
        <f>H37-H38-H44-H45</f>
        <v>183.10061951999967</v>
      </c>
      <c r="I49" s="81">
        <f t="shared" si="0"/>
        <v>1.3078615679999976</v>
      </c>
      <c r="J49" s="51">
        <f>J37-J38-J44-J45</f>
        <v>183.10061951999973</v>
      </c>
      <c r="K49" s="51">
        <f>K37-K38-K44-K45</f>
        <v>183.10061951999973</v>
      </c>
      <c r="L49" s="79">
        <f>J49/H49</f>
        <v>1.0000000000000002</v>
      </c>
      <c r="M49" s="79">
        <f t="shared" si="1"/>
        <v>1</v>
      </c>
      <c r="P49" s="55"/>
    </row>
    <row r="50" spans="1:13" ht="20.25" customHeight="1">
      <c r="A50" s="48" t="s">
        <v>19</v>
      </c>
      <c r="B50" s="2"/>
      <c r="C50" s="49"/>
      <c r="D50" s="287" t="s">
        <v>8</v>
      </c>
      <c r="E50" s="287"/>
      <c r="F50" s="44">
        <v>39</v>
      </c>
      <c r="G50" s="51"/>
      <c r="H50" s="51"/>
      <c r="I50" s="81"/>
      <c r="J50" s="52"/>
      <c r="K50" s="52"/>
      <c r="L50" s="79"/>
      <c r="M50" s="79"/>
    </row>
    <row r="51" spans="1:13" ht="29.25" customHeight="1">
      <c r="A51" s="48" t="s">
        <v>20</v>
      </c>
      <c r="B51" s="2"/>
      <c r="C51" s="49"/>
      <c r="D51" s="287" t="s">
        <v>113</v>
      </c>
      <c r="E51" s="287"/>
      <c r="F51" s="44">
        <v>40</v>
      </c>
      <c r="G51" s="51"/>
      <c r="H51" s="51"/>
      <c r="I51" s="81"/>
      <c r="J51" s="52"/>
      <c r="K51" s="52"/>
      <c r="L51" s="79"/>
      <c r="M51" s="79"/>
    </row>
    <row r="52" spans="1:13" ht="15.75" customHeight="1">
      <c r="A52" s="48"/>
      <c r="B52" s="2"/>
      <c r="C52" s="49" t="s">
        <v>24</v>
      </c>
      <c r="D52" s="287" t="s">
        <v>34</v>
      </c>
      <c r="E52" s="287"/>
      <c r="F52" s="44">
        <v>41</v>
      </c>
      <c r="G52" s="51"/>
      <c r="H52" s="51"/>
      <c r="I52" s="81"/>
      <c r="J52" s="52"/>
      <c r="K52" s="52"/>
      <c r="L52" s="79"/>
      <c r="M52" s="79"/>
    </row>
    <row r="53" spans="1:13" ht="15.75" customHeight="1">
      <c r="A53" s="48"/>
      <c r="B53" s="2"/>
      <c r="C53" s="49" t="s">
        <v>25</v>
      </c>
      <c r="D53" s="287" t="s">
        <v>114</v>
      </c>
      <c r="E53" s="287"/>
      <c r="F53" s="44">
        <v>42</v>
      </c>
      <c r="G53" s="51"/>
      <c r="H53" s="51"/>
      <c r="I53" s="81"/>
      <c r="J53" s="52"/>
      <c r="K53" s="52"/>
      <c r="L53" s="79"/>
      <c r="M53" s="79"/>
    </row>
    <row r="54" spans="1:13" ht="15.75" customHeight="1">
      <c r="A54" s="48"/>
      <c r="B54" s="2"/>
      <c r="C54" s="49" t="s">
        <v>27</v>
      </c>
      <c r="D54" s="287" t="s">
        <v>115</v>
      </c>
      <c r="E54" s="287"/>
      <c r="F54" s="44">
        <v>43</v>
      </c>
      <c r="G54" s="51"/>
      <c r="H54" s="51"/>
      <c r="I54" s="81"/>
      <c r="J54" s="52"/>
      <c r="K54" s="52"/>
      <c r="L54" s="79"/>
      <c r="M54" s="79"/>
    </row>
    <row r="55" spans="1:13" ht="15.75" customHeight="1">
      <c r="A55" s="48"/>
      <c r="B55" s="2"/>
      <c r="C55" s="49" t="s">
        <v>29</v>
      </c>
      <c r="D55" s="287" t="s">
        <v>42</v>
      </c>
      <c r="E55" s="287"/>
      <c r="F55" s="44">
        <v>44</v>
      </c>
      <c r="G55" s="51"/>
      <c r="H55" s="51"/>
      <c r="I55" s="81"/>
      <c r="J55" s="52"/>
      <c r="K55" s="52"/>
      <c r="L55" s="79"/>
      <c r="M55" s="79"/>
    </row>
    <row r="56" spans="1:13" ht="15.75" customHeight="1">
      <c r="A56" s="48"/>
      <c r="B56" s="2"/>
      <c r="C56" s="49" t="s">
        <v>30</v>
      </c>
      <c r="D56" s="287" t="s">
        <v>43</v>
      </c>
      <c r="E56" s="287"/>
      <c r="F56" s="44">
        <v>45</v>
      </c>
      <c r="G56" s="51"/>
      <c r="H56" s="51"/>
      <c r="I56" s="81"/>
      <c r="J56" s="52"/>
      <c r="K56" s="52"/>
      <c r="L56" s="79"/>
      <c r="M56" s="79"/>
    </row>
    <row r="57" spans="1:13" ht="30" customHeight="1">
      <c r="A57" s="48" t="s">
        <v>21</v>
      </c>
      <c r="B57" s="2"/>
      <c r="C57" s="49"/>
      <c r="D57" s="287" t="s">
        <v>9</v>
      </c>
      <c r="E57" s="287"/>
      <c r="F57" s="44">
        <v>46</v>
      </c>
      <c r="G57" s="51">
        <f>'Anexa 4'!E9</f>
        <v>2320</v>
      </c>
      <c r="H57" s="51">
        <f>'Anexa 4'!G9</f>
        <v>2483.10061952</v>
      </c>
      <c r="I57" s="81">
        <f t="shared" si="0"/>
        <v>1.0703019911724136</v>
      </c>
      <c r="J57" s="52">
        <f>'Anexa 4'!H9</f>
        <v>2583.10061952</v>
      </c>
      <c r="K57" s="52">
        <f>'Anexa 4'!I9</f>
        <v>2583.10061952</v>
      </c>
      <c r="L57" s="79">
        <f>J57/H57</f>
        <v>1.040272230297027</v>
      </c>
      <c r="M57" s="79">
        <f t="shared" si="1"/>
        <v>1</v>
      </c>
    </row>
    <row r="58" spans="1:13" ht="15.75" customHeight="1">
      <c r="A58" s="48"/>
      <c r="B58" s="2">
        <v>1</v>
      </c>
      <c r="C58" s="49"/>
      <c r="D58" s="287" t="s">
        <v>10</v>
      </c>
      <c r="E58" s="287"/>
      <c r="F58" s="44">
        <v>47</v>
      </c>
      <c r="G58" s="51"/>
      <c r="H58" s="51"/>
      <c r="I58" s="81"/>
      <c r="J58" s="52"/>
      <c r="K58" s="52"/>
      <c r="L58" s="79"/>
      <c r="M58" s="79"/>
    </row>
    <row r="59" spans="1:13" ht="29.25" customHeight="1">
      <c r="A59" s="48"/>
      <c r="B59" s="2"/>
      <c r="C59" s="49"/>
      <c r="D59" s="1"/>
      <c r="E59" s="1" t="s">
        <v>225</v>
      </c>
      <c r="F59" s="44">
        <v>48</v>
      </c>
      <c r="G59" s="51"/>
      <c r="H59" s="51"/>
      <c r="I59" s="81"/>
      <c r="J59" s="52"/>
      <c r="K59" s="52"/>
      <c r="L59" s="79"/>
      <c r="M59" s="79"/>
    </row>
    <row r="60" spans="1:13" ht="15.75" customHeight="1">
      <c r="A60" s="48" t="s">
        <v>22</v>
      </c>
      <c r="B60" s="2"/>
      <c r="C60" s="49"/>
      <c r="D60" s="287" t="s">
        <v>105</v>
      </c>
      <c r="E60" s="287"/>
      <c r="F60" s="44">
        <v>49</v>
      </c>
      <c r="G60" s="51">
        <f>'Anexa 4'!E19</f>
        <v>2030</v>
      </c>
      <c r="H60" s="51">
        <f>'Anexa 4'!G19</f>
        <v>2140</v>
      </c>
      <c r="I60" s="81">
        <f t="shared" si="0"/>
        <v>1.0541871921182266</v>
      </c>
      <c r="J60" s="52">
        <f>'Anexa 4'!H19</f>
        <v>0</v>
      </c>
      <c r="K60" s="52">
        <f>'Anexa 4'!I19</f>
        <v>0</v>
      </c>
      <c r="L60" s="79">
        <f>J60/H60</f>
        <v>0</v>
      </c>
      <c r="M60" s="79" t="e">
        <f t="shared" si="1"/>
        <v>#DIV/0!</v>
      </c>
    </row>
    <row r="61" spans="1:13" ht="15" customHeight="1">
      <c r="A61" s="48" t="s">
        <v>61</v>
      </c>
      <c r="B61" s="2"/>
      <c r="C61" s="49"/>
      <c r="D61" s="287" t="s">
        <v>11</v>
      </c>
      <c r="E61" s="287"/>
      <c r="F61" s="44"/>
      <c r="G61" s="51"/>
      <c r="H61" s="51"/>
      <c r="I61" s="81"/>
      <c r="J61" s="52"/>
      <c r="K61" s="52"/>
      <c r="L61" s="79"/>
      <c r="M61" s="79"/>
    </row>
    <row r="62" spans="1:13" ht="18.75" customHeight="1">
      <c r="A62" s="303"/>
      <c r="B62" s="2">
        <v>1</v>
      </c>
      <c r="C62" s="49"/>
      <c r="D62" s="287" t="s">
        <v>98</v>
      </c>
      <c r="E62" s="287"/>
      <c r="F62" s="44">
        <v>50</v>
      </c>
      <c r="G62" s="51">
        <f>'BVC 2024 anexa 2 '!J161</f>
        <v>21</v>
      </c>
      <c r="H62" s="51">
        <f>'BVC 2024 anexa 2 '!N161</f>
        <v>21</v>
      </c>
      <c r="I62" s="81">
        <f t="shared" si="0"/>
        <v>1</v>
      </c>
      <c r="J62" s="52">
        <f>H62</f>
        <v>21</v>
      </c>
      <c r="K62" s="52">
        <f>J62</f>
        <v>21</v>
      </c>
      <c r="L62" s="79">
        <f>J62/H62</f>
        <v>1</v>
      </c>
      <c r="M62" s="79">
        <f t="shared" si="1"/>
        <v>1</v>
      </c>
    </row>
    <row r="63" spans="1:13" ht="15.75" customHeight="1">
      <c r="A63" s="303"/>
      <c r="B63" s="2">
        <v>2</v>
      </c>
      <c r="C63" s="49"/>
      <c r="D63" s="287" t="s">
        <v>12</v>
      </c>
      <c r="E63" s="287"/>
      <c r="F63" s="44">
        <v>51</v>
      </c>
      <c r="G63" s="51">
        <f>'BVC 2024 anexa 2 '!J162</f>
        <v>21</v>
      </c>
      <c r="H63" s="51">
        <f>'BVC 2024 anexa 2 '!N162</f>
        <v>21</v>
      </c>
      <c r="I63" s="81">
        <f t="shared" si="0"/>
        <v>1</v>
      </c>
      <c r="J63" s="52">
        <f>H63</f>
        <v>21</v>
      </c>
      <c r="K63" s="52">
        <f>J63</f>
        <v>21</v>
      </c>
      <c r="L63" s="79">
        <f>J63/H63</f>
        <v>1</v>
      </c>
      <c r="M63" s="79">
        <f t="shared" si="1"/>
        <v>1</v>
      </c>
    </row>
    <row r="64" spans="1:13" ht="42" customHeight="1">
      <c r="A64" s="303"/>
      <c r="B64" s="2">
        <v>3</v>
      </c>
      <c r="C64" s="49"/>
      <c r="D64" s="287" t="s">
        <v>382</v>
      </c>
      <c r="E64" s="287"/>
      <c r="F64" s="44">
        <v>52</v>
      </c>
      <c r="G64" s="51">
        <f>'BVC 2024 anexa 2 '!J163</f>
        <v>6308</v>
      </c>
      <c r="H64" s="51">
        <f>'BVC 2024 anexa 2 '!N163</f>
        <v>6692.785714285715</v>
      </c>
      <c r="I64" s="81">
        <f t="shared" si="0"/>
        <v>1.0609996376483377</v>
      </c>
      <c r="J64" s="51">
        <f>H64</f>
        <v>6692.785714285715</v>
      </c>
      <c r="K64" s="51">
        <f>J64</f>
        <v>6692.785714285715</v>
      </c>
      <c r="L64" s="79">
        <f>J64/H64</f>
        <v>1</v>
      </c>
      <c r="M64" s="79">
        <f t="shared" si="1"/>
        <v>1</v>
      </c>
    </row>
    <row r="65" spans="1:13" ht="57" customHeight="1">
      <c r="A65" s="303"/>
      <c r="B65" s="2">
        <v>4</v>
      </c>
      <c r="C65" s="49"/>
      <c r="D65" s="287" t="s">
        <v>383</v>
      </c>
      <c r="E65" s="287"/>
      <c r="F65" s="44">
        <v>53</v>
      </c>
      <c r="G65" s="51">
        <f>'BVC 2024 anexa 2 '!J164</f>
        <v>6189</v>
      </c>
      <c r="H65" s="51">
        <f>'BVC 2024 anexa 2 '!N164</f>
        <v>6534.055555555557</v>
      </c>
      <c r="I65" s="81">
        <f t="shared" si="0"/>
        <v>1.055753038545089</v>
      </c>
      <c r="J65" s="51">
        <f>H65</f>
        <v>6534.055555555557</v>
      </c>
      <c r="K65" s="51">
        <f>J65</f>
        <v>6534.055555555557</v>
      </c>
      <c r="L65" s="79">
        <f>J65/H65</f>
        <v>1</v>
      </c>
      <c r="M65" s="79">
        <f t="shared" si="1"/>
        <v>1</v>
      </c>
    </row>
    <row r="66" spans="1:13" ht="27.75" customHeight="1">
      <c r="A66" s="303"/>
      <c r="B66" s="2">
        <v>5</v>
      </c>
      <c r="C66" s="49"/>
      <c r="D66" s="287" t="s">
        <v>334</v>
      </c>
      <c r="E66" s="287"/>
      <c r="F66" s="44">
        <v>54</v>
      </c>
      <c r="G66" s="51">
        <f>G13/G63</f>
        <v>211.0952380952381</v>
      </c>
      <c r="H66" s="51">
        <f>H13/H63</f>
        <v>255.7238095238095</v>
      </c>
      <c r="I66" s="81">
        <f t="shared" si="0"/>
        <v>1.2114143920595533</v>
      </c>
      <c r="J66" s="51">
        <f>J13/J63</f>
        <v>255.7238095238095</v>
      </c>
      <c r="K66" s="51">
        <f>K13/K63</f>
        <v>255.7238095238095</v>
      </c>
      <c r="L66" s="79">
        <f>J66/H66</f>
        <v>1</v>
      </c>
      <c r="M66" s="79">
        <f t="shared" si="1"/>
        <v>1</v>
      </c>
    </row>
    <row r="67" spans="1:13" ht="42" customHeight="1">
      <c r="A67" s="303"/>
      <c r="B67" s="2">
        <v>6</v>
      </c>
      <c r="C67" s="49"/>
      <c r="D67" s="287" t="s">
        <v>298</v>
      </c>
      <c r="E67" s="287"/>
      <c r="F67" s="44">
        <v>55</v>
      </c>
      <c r="G67" s="51">
        <f>'BVC 2024 anexa 2 '!J167</f>
        <v>196.33333333333334</v>
      </c>
      <c r="H67" s="51">
        <f>'BVC 2024 anexa 2 '!N167</f>
        <v>240.96190476190475</v>
      </c>
      <c r="I67" s="81">
        <f t="shared" si="0"/>
        <v>1.2273102110113994</v>
      </c>
      <c r="J67" s="52"/>
      <c r="K67" s="52"/>
      <c r="L67" s="79"/>
      <c r="M67" s="79"/>
    </row>
    <row r="68" spans="1:13" ht="27.75" customHeight="1">
      <c r="A68" s="303"/>
      <c r="B68" s="2">
        <v>7</v>
      </c>
      <c r="C68" s="49"/>
      <c r="D68" s="287" t="s">
        <v>299</v>
      </c>
      <c r="E68" s="287"/>
      <c r="F68" s="44">
        <v>56</v>
      </c>
      <c r="G68" s="51"/>
      <c r="H68" s="51"/>
      <c r="I68" s="81"/>
      <c r="J68" s="52"/>
      <c r="K68" s="52"/>
      <c r="L68" s="79"/>
      <c r="M68" s="79"/>
    </row>
    <row r="69" spans="1:13" ht="27.75" customHeight="1">
      <c r="A69" s="303"/>
      <c r="B69" s="2">
        <v>8</v>
      </c>
      <c r="C69" s="49"/>
      <c r="D69" s="287" t="s">
        <v>335</v>
      </c>
      <c r="E69" s="287"/>
      <c r="F69" s="44">
        <v>57</v>
      </c>
      <c r="G69" s="51">
        <f>(G17/G12)*1000</f>
        <v>906.5650907461348</v>
      </c>
      <c r="H69" s="51">
        <f>(H17/H12)*1000</f>
        <v>899.0884930187773</v>
      </c>
      <c r="I69" s="81">
        <f t="shared" si="0"/>
        <v>0.991752828557292</v>
      </c>
      <c r="J69" s="51">
        <f>(J17/J12)*1000</f>
        <v>899.0884930187773</v>
      </c>
      <c r="K69" s="51">
        <f>(K17/K12)*1000</f>
        <v>899.0884930187773</v>
      </c>
      <c r="L69" s="79">
        <f>J69/H69</f>
        <v>1</v>
      </c>
      <c r="M69" s="79">
        <f t="shared" si="1"/>
        <v>1</v>
      </c>
    </row>
    <row r="70" spans="1:13" ht="15.75" customHeight="1">
      <c r="A70" s="303"/>
      <c r="B70" s="2">
        <v>9</v>
      </c>
      <c r="C70" s="49"/>
      <c r="D70" s="287" t="s">
        <v>237</v>
      </c>
      <c r="E70" s="287"/>
      <c r="F70" s="44">
        <v>58</v>
      </c>
      <c r="G70" s="51"/>
      <c r="H70" s="51">
        <v>0</v>
      </c>
      <c r="I70" s="81"/>
      <c r="J70" s="52"/>
      <c r="K70" s="52"/>
      <c r="L70" s="79"/>
      <c r="M70" s="79"/>
    </row>
    <row r="71" spans="1:13" ht="15.75" customHeight="1">
      <c r="A71" s="303"/>
      <c r="B71" s="2">
        <v>10</v>
      </c>
      <c r="C71" s="49"/>
      <c r="D71" s="287" t="s">
        <v>238</v>
      </c>
      <c r="E71" s="287"/>
      <c r="F71" s="44">
        <v>59</v>
      </c>
      <c r="G71" s="51"/>
      <c r="H71" s="51"/>
      <c r="I71" s="80"/>
      <c r="J71" s="52"/>
      <c r="K71" s="52"/>
      <c r="L71" s="79"/>
      <c r="M71" s="79"/>
    </row>
    <row r="72" spans="4:8" ht="15.75" customHeight="1">
      <c r="D72" s="35"/>
      <c r="E72" s="308"/>
      <c r="F72" s="308"/>
      <c r="G72" s="308"/>
      <c r="H72" s="308"/>
    </row>
    <row r="73" spans="4:8" ht="15.75" customHeight="1">
      <c r="D73" s="35"/>
      <c r="E73" s="35"/>
      <c r="H73" s="25"/>
    </row>
    <row r="74" spans="5:8" ht="13.5">
      <c r="E74" s="7" t="s">
        <v>280</v>
      </c>
      <c r="H74" s="25" t="s">
        <v>281</v>
      </c>
    </row>
    <row r="75" spans="5:9" ht="12" customHeight="1">
      <c r="E75" s="306"/>
      <c r="F75" s="306"/>
      <c r="G75" s="306"/>
      <c r="H75" s="306"/>
      <c r="I75" s="306"/>
    </row>
    <row r="76" ht="13.5">
      <c r="H76" s="33"/>
    </row>
    <row r="77" ht="13.5">
      <c r="H77" s="33"/>
    </row>
    <row r="78" spans="1:9" ht="13.5">
      <c r="A78" s="304"/>
      <c r="B78" s="304"/>
      <c r="C78" s="305"/>
      <c r="D78" s="305"/>
      <c r="E78" s="305"/>
      <c r="F78" s="305"/>
      <c r="G78" s="305"/>
      <c r="H78" s="305"/>
      <c r="I78" s="305"/>
    </row>
    <row r="79" ht="13.5">
      <c r="H79" s="33"/>
    </row>
    <row r="80" ht="13.5">
      <c r="H80" s="33"/>
    </row>
    <row r="81" ht="13.5">
      <c r="H81" s="33"/>
    </row>
    <row r="82" ht="13.5">
      <c r="H82" s="33"/>
    </row>
    <row r="83" ht="13.5">
      <c r="H83" s="33"/>
    </row>
    <row r="84" ht="13.5">
      <c r="H84" s="33"/>
    </row>
    <row r="85" ht="13.5">
      <c r="H85" s="33"/>
    </row>
    <row r="86" ht="13.5">
      <c r="H86" s="33"/>
    </row>
    <row r="87" ht="13.5">
      <c r="H87" s="33"/>
    </row>
    <row r="88" ht="13.5">
      <c r="H88" s="33"/>
    </row>
    <row r="89" ht="13.5">
      <c r="H89" s="33"/>
    </row>
    <row r="90" ht="13.5">
      <c r="H90" s="33"/>
    </row>
    <row r="91" ht="13.5">
      <c r="H91" s="33"/>
    </row>
    <row r="92" ht="13.5">
      <c r="H92" s="33"/>
    </row>
    <row r="93" ht="13.5">
      <c r="H93" s="33"/>
    </row>
    <row r="94" ht="13.5">
      <c r="H94" s="33"/>
    </row>
    <row r="95" ht="13.5">
      <c r="H95" s="33"/>
    </row>
    <row r="96" ht="13.5">
      <c r="H96" s="33"/>
    </row>
    <row r="97" ht="13.5">
      <c r="H97" s="33"/>
    </row>
    <row r="98" ht="13.5">
      <c r="H98" s="33"/>
    </row>
    <row r="99" ht="13.5">
      <c r="H99" s="33"/>
    </row>
    <row r="100" ht="13.5">
      <c r="H100" s="33"/>
    </row>
    <row r="101" ht="13.5">
      <c r="H101" s="33"/>
    </row>
    <row r="102" ht="13.5">
      <c r="H102" s="33"/>
    </row>
    <row r="103" ht="13.5">
      <c r="H103" s="33"/>
    </row>
    <row r="104" ht="13.5">
      <c r="H104" s="33"/>
    </row>
    <row r="105" ht="13.5">
      <c r="H105" s="33"/>
    </row>
    <row r="106" ht="13.5">
      <c r="H106" s="33"/>
    </row>
    <row r="107" ht="13.5">
      <c r="H107" s="33"/>
    </row>
    <row r="108" ht="13.5">
      <c r="H108" s="33"/>
    </row>
    <row r="109" ht="13.5">
      <c r="H109" s="33"/>
    </row>
    <row r="110" ht="13.5">
      <c r="H110" s="33"/>
    </row>
    <row r="111" ht="13.5">
      <c r="H111" s="33"/>
    </row>
    <row r="112" ht="13.5">
      <c r="H112" s="33"/>
    </row>
    <row r="113" ht="13.5">
      <c r="H113" s="33"/>
    </row>
    <row r="114" ht="13.5">
      <c r="H114" s="33"/>
    </row>
    <row r="115" ht="13.5">
      <c r="H115" s="33"/>
    </row>
    <row r="116" ht="13.5">
      <c r="H116" s="33"/>
    </row>
    <row r="117" ht="13.5">
      <c r="H117" s="33"/>
    </row>
    <row r="118" ht="13.5">
      <c r="H118" s="33"/>
    </row>
    <row r="119" ht="13.5">
      <c r="H119" s="33"/>
    </row>
    <row r="120" ht="13.5">
      <c r="H120" s="33"/>
    </row>
    <row r="121" ht="13.5">
      <c r="H121" s="33"/>
    </row>
    <row r="122" ht="13.5">
      <c r="H122" s="33"/>
    </row>
    <row r="123" ht="13.5">
      <c r="H123" s="33"/>
    </row>
    <row r="124" ht="13.5">
      <c r="H124" s="33"/>
    </row>
    <row r="125" ht="13.5">
      <c r="H125" s="33"/>
    </row>
    <row r="126" ht="13.5">
      <c r="H126" s="33"/>
    </row>
    <row r="127" ht="13.5">
      <c r="H127" s="33"/>
    </row>
    <row r="128" ht="13.5">
      <c r="H128" s="33"/>
    </row>
    <row r="129" ht="13.5">
      <c r="H129" s="33"/>
    </row>
    <row r="130" ht="13.5">
      <c r="H130" s="33"/>
    </row>
    <row r="131" ht="13.5">
      <c r="H131" s="33"/>
    </row>
    <row r="132" ht="13.5">
      <c r="H132" s="33"/>
    </row>
    <row r="133" ht="13.5">
      <c r="H133" s="33"/>
    </row>
    <row r="134" ht="13.5">
      <c r="H134" s="33"/>
    </row>
    <row r="135" ht="13.5">
      <c r="H135" s="33"/>
    </row>
    <row r="136" ht="13.5">
      <c r="H136" s="33"/>
    </row>
    <row r="137" ht="13.5">
      <c r="H137" s="33"/>
    </row>
    <row r="138" ht="13.5">
      <c r="H138" s="33"/>
    </row>
    <row r="139" ht="13.5">
      <c r="H139" s="33"/>
    </row>
    <row r="140" ht="13.5">
      <c r="H140" s="33"/>
    </row>
    <row r="141" ht="13.5">
      <c r="H141" s="33"/>
    </row>
    <row r="142" ht="13.5">
      <c r="H142" s="33"/>
    </row>
    <row r="143" ht="13.5">
      <c r="H143" s="33"/>
    </row>
    <row r="144" ht="13.5">
      <c r="H144" s="33"/>
    </row>
    <row r="145" ht="13.5">
      <c r="H145" s="33"/>
    </row>
    <row r="146" ht="13.5">
      <c r="H146" s="33"/>
    </row>
    <row r="147" ht="13.5">
      <c r="H147" s="33"/>
    </row>
    <row r="148" ht="13.5">
      <c r="H148" s="33"/>
    </row>
    <row r="149" ht="13.5">
      <c r="H149" s="33"/>
    </row>
    <row r="150" ht="13.5">
      <c r="H150" s="33"/>
    </row>
    <row r="151" ht="13.5">
      <c r="H151" s="33"/>
    </row>
    <row r="152" ht="13.5">
      <c r="H152" s="33"/>
    </row>
    <row r="153" ht="13.5">
      <c r="H153" s="33"/>
    </row>
    <row r="154" ht="13.5">
      <c r="H154" s="33"/>
    </row>
    <row r="155" ht="13.5">
      <c r="H155" s="33"/>
    </row>
    <row r="156" ht="13.5">
      <c r="H156" s="33"/>
    </row>
    <row r="157" ht="13.5">
      <c r="H157" s="33"/>
    </row>
    <row r="158" ht="13.5">
      <c r="H158" s="33"/>
    </row>
    <row r="159" ht="13.5">
      <c r="H159" s="33"/>
    </row>
    <row r="160" ht="13.5">
      <c r="H160" s="33"/>
    </row>
    <row r="161" ht="13.5">
      <c r="H161" s="33"/>
    </row>
    <row r="162" ht="13.5">
      <c r="H162" s="33"/>
    </row>
    <row r="163" ht="13.5">
      <c r="H163" s="33"/>
    </row>
    <row r="164" ht="13.5">
      <c r="H164" s="33"/>
    </row>
    <row r="165" ht="13.5">
      <c r="H165" s="33"/>
    </row>
    <row r="166" ht="13.5">
      <c r="H166" s="33"/>
    </row>
    <row r="167" ht="13.5">
      <c r="H167" s="33"/>
    </row>
    <row r="168" ht="13.5">
      <c r="H168" s="33"/>
    </row>
    <row r="169" ht="13.5">
      <c r="H169" s="33"/>
    </row>
    <row r="170" ht="13.5">
      <c r="H170" s="33"/>
    </row>
    <row r="171" ht="13.5">
      <c r="H171" s="33"/>
    </row>
    <row r="172" ht="13.5">
      <c r="H172" s="33"/>
    </row>
    <row r="173" ht="13.5">
      <c r="H173" s="33"/>
    </row>
    <row r="174" ht="13.5">
      <c r="H174" s="33"/>
    </row>
    <row r="175" ht="13.5">
      <c r="H175" s="33"/>
    </row>
    <row r="176" ht="13.5">
      <c r="H176" s="33"/>
    </row>
    <row r="177" ht="13.5">
      <c r="H177" s="33"/>
    </row>
    <row r="178" ht="13.5">
      <c r="H178" s="33"/>
    </row>
    <row r="179" ht="13.5">
      <c r="H179" s="33"/>
    </row>
    <row r="180" ht="13.5">
      <c r="H180" s="33"/>
    </row>
    <row r="181" ht="13.5">
      <c r="H181" s="33"/>
    </row>
    <row r="182" ht="13.5">
      <c r="H182" s="33"/>
    </row>
    <row r="183" ht="13.5">
      <c r="H183" s="33"/>
    </row>
    <row r="184" ht="13.5">
      <c r="H184" s="33"/>
    </row>
    <row r="185" ht="13.5">
      <c r="H185" s="33"/>
    </row>
    <row r="186" ht="13.5">
      <c r="H186" s="33"/>
    </row>
    <row r="187" ht="13.5">
      <c r="H187" s="33"/>
    </row>
    <row r="188" ht="13.5">
      <c r="H188" s="33"/>
    </row>
    <row r="189" ht="13.5">
      <c r="H189" s="33"/>
    </row>
    <row r="190" ht="13.5">
      <c r="H190" s="33"/>
    </row>
    <row r="191" ht="13.5">
      <c r="H191" s="33"/>
    </row>
    <row r="192" ht="13.5">
      <c r="H192" s="33"/>
    </row>
    <row r="193" ht="13.5">
      <c r="H193" s="33"/>
    </row>
    <row r="194" ht="13.5">
      <c r="H194" s="33"/>
    </row>
    <row r="195" ht="13.5">
      <c r="H195" s="33"/>
    </row>
    <row r="196" ht="13.5">
      <c r="H196" s="33"/>
    </row>
    <row r="197" ht="13.5">
      <c r="H197" s="33"/>
    </row>
    <row r="198" ht="13.5">
      <c r="H198" s="33"/>
    </row>
    <row r="199" ht="13.5">
      <c r="H199" s="33"/>
    </row>
    <row r="200" ht="13.5">
      <c r="H200" s="33"/>
    </row>
    <row r="201" ht="13.5">
      <c r="H201" s="33"/>
    </row>
    <row r="202" ht="13.5">
      <c r="H202" s="33"/>
    </row>
    <row r="203" ht="13.5">
      <c r="H203" s="33"/>
    </row>
    <row r="204" ht="13.5">
      <c r="H204" s="33"/>
    </row>
    <row r="205" ht="13.5">
      <c r="H205" s="33"/>
    </row>
    <row r="206" ht="13.5">
      <c r="H206" s="33"/>
    </row>
    <row r="207" ht="13.5">
      <c r="H207" s="33"/>
    </row>
    <row r="208" ht="13.5">
      <c r="H208" s="33"/>
    </row>
    <row r="209" ht="13.5">
      <c r="H209" s="33"/>
    </row>
    <row r="210" ht="13.5">
      <c r="H210" s="33"/>
    </row>
    <row r="211" ht="13.5">
      <c r="H211" s="33"/>
    </row>
    <row r="212" ht="13.5">
      <c r="H212" s="33"/>
    </row>
    <row r="213" ht="13.5">
      <c r="H213" s="33"/>
    </row>
    <row r="214" ht="13.5">
      <c r="H214" s="33"/>
    </row>
    <row r="215" ht="13.5">
      <c r="H215" s="33"/>
    </row>
    <row r="216" ht="13.5">
      <c r="H216" s="33"/>
    </row>
    <row r="217" ht="13.5">
      <c r="H217" s="33"/>
    </row>
    <row r="218" ht="13.5">
      <c r="H218" s="33"/>
    </row>
    <row r="219" ht="13.5">
      <c r="H219" s="33"/>
    </row>
    <row r="220" ht="13.5">
      <c r="H220" s="33"/>
    </row>
    <row r="221" ht="13.5">
      <c r="H221" s="33"/>
    </row>
    <row r="222" ht="13.5">
      <c r="H222" s="33"/>
    </row>
    <row r="223" ht="13.5">
      <c r="H223" s="33"/>
    </row>
    <row r="224" ht="13.5">
      <c r="H224" s="33"/>
    </row>
    <row r="225" ht="13.5">
      <c r="H225" s="33"/>
    </row>
    <row r="226" ht="13.5">
      <c r="H226" s="33"/>
    </row>
    <row r="227" ht="13.5">
      <c r="H227" s="33"/>
    </row>
    <row r="228" ht="13.5">
      <c r="H228" s="33"/>
    </row>
    <row r="229" ht="13.5">
      <c r="H229" s="33"/>
    </row>
    <row r="230" ht="13.5">
      <c r="H230" s="33"/>
    </row>
    <row r="231" ht="13.5">
      <c r="H231" s="33"/>
    </row>
    <row r="232" ht="13.5">
      <c r="H232" s="33"/>
    </row>
    <row r="233" ht="13.5">
      <c r="H233" s="33"/>
    </row>
    <row r="234" ht="13.5">
      <c r="H234" s="33"/>
    </row>
    <row r="235" ht="13.5">
      <c r="H235" s="33"/>
    </row>
    <row r="236" ht="13.5">
      <c r="H236" s="33"/>
    </row>
    <row r="237" ht="13.5">
      <c r="H237" s="33"/>
    </row>
    <row r="238" ht="13.5">
      <c r="H238" s="33"/>
    </row>
    <row r="239" ht="13.5">
      <c r="H239" s="33"/>
    </row>
    <row r="240" ht="13.5">
      <c r="H240" s="33"/>
    </row>
    <row r="241" ht="13.5">
      <c r="H241" s="33"/>
    </row>
    <row r="242" ht="13.5">
      <c r="H242" s="33"/>
    </row>
    <row r="243" ht="13.5">
      <c r="H243" s="33"/>
    </row>
    <row r="244" ht="13.5">
      <c r="H244" s="33"/>
    </row>
    <row r="245" ht="13.5">
      <c r="H245" s="33"/>
    </row>
    <row r="246" ht="13.5">
      <c r="H246" s="33"/>
    </row>
    <row r="247" ht="13.5">
      <c r="H247" s="33"/>
    </row>
    <row r="248" ht="13.5">
      <c r="H248" s="33"/>
    </row>
    <row r="249" ht="13.5">
      <c r="H249" s="33"/>
    </row>
    <row r="250" ht="13.5">
      <c r="H250" s="33"/>
    </row>
    <row r="251" ht="13.5">
      <c r="H251" s="33"/>
    </row>
    <row r="252" ht="13.5">
      <c r="H252" s="33"/>
    </row>
    <row r="253" ht="13.5">
      <c r="H253" s="33"/>
    </row>
    <row r="254" ht="13.5">
      <c r="H254" s="33"/>
    </row>
    <row r="255" ht="13.5">
      <c r="H255" s="33"/>
    </row>
    <row r="256" ht="13.5">
      <c r="H256" s="33"/>
    </row>
    <row r="257" ht="13.5">
      <c r="H257" s="33"/>
    </row>
    <row r="258" ht="13.5">
      <c r="H258" s="33"/>
    </row>
    <row r="259" ht="13.5">
      <c r="H259" s="33"/>
    </row>
    <row r="260" ht="13.5">
      <c r="H260" s="33"/>
    </row>
    <row r="261" ht="13.5">
      <c r="H261" s="33"/>
    </row>
    <row r="262" ht="13.5">
      <c r="H262" s="33"/>
    </row>
    <row r="263" ht="13.5">
      <c r="H263" s="33"/>
    </row>
    <row r="264" ht="13.5">
      <c r="H264" s="33"/>
    </row>
    <row r="265" ht="13.5">
      <c r="H265" s="33"/>
    </row>
    <row r="266" ht="13.5">
      <c r="H266" s="33"/>
    </row>
    <row r="267" ht="13.5">
      <c r="H267" s="33"/>
    </row>
    <row r="268" ht="13.5">
      <c r="H268" s="33"/>
    </row>
    <row r="269" ht="13.5">
      <c r="H269" s="33"/>
    </row>
    <row r="270" ht="13.5">
      <c r="H270" s="33"/>
    </row>
    <row r="271" ht="13.5">
      <c r="H271" s="33"/>
    </row>
    <row r="272" ht="13.5">
      <c r="H272" s="33"/>
    </row>
    <row r="273" ht="13.5">
      <c r="H273" s="33"/>
    </row>
    <row r="274" ht="13.5">
      <c r="H274" s="33"/>
    </row>
    <row r="275" ht="13.5">
      <c r="H275" s="33"/>
    </row>
    <row r="276" ht="13.5">
      <c r="H276" s="33"/>
    </row>
    <row r="277" ht="13.5">
      <c r="H277" s="33"/>
    </row>
    <row r="278" ht="13.5">
      <c r="H278" s="33"/>
    </row>
    <row r="279" ht="13.5">
      <c r="H279" s="33"/>
    </row>
    <row r="280" ht="13.5">
      <c r="H280" s="33"/>
    </row>
    <row r="281" ht="13.5">
      <c r="H281" s="33"/>
    </row>
    <row r="282" ht="13.5">
      <c r="H282" s="33"/>
    </row>
    <row r="283" ht="13.5">
      <c r="H283" s="33"/>
    </row>
    <row r="284" ht="13.5">
      <c r="H284" s="33"/>
    </row>
    <row r="285" ht="13.5">
      <c r="H285" s="33"/>
    </row>
    <row r="286" ht="13.5">
      <c r="H286" s="33"/>
    </row>
    <row r="287" ht="13.5">
      <c r="H287" s="33"/>
    </row>
    <row r="288" ht="13.5">
      <c r="H288" s="33"/>
    </row>
    <row r="289" ht="13.5">
      <c r="H289" s="33"/>
    </row>
    <row r="290" ht="13.5">
      <c r="H290" s="33"/>
    </row>
    <row r="291" ht="13.5">
      <c r="H291" s="33"/>
    </row>
    <row r="292" ht="13.5">
      <c r="H292" s="33"/>
    </row>
    <row r="293" ht="13.5">
      <c r="H293" s="33"/>
    </row>
    <row r="294" ht="13.5">
      <c r="H294" s="33"/>
    </row>
    <row r="295" ht="13.5">
      <c r="H295" s="33"/>
    </row>
    <row r="296" ht="13.5">
      <c r="H296" s="33"/>
    </row>
    <row r="297" ht="13.5">
      <c r="H297" s="33"/>
    </row>
    <row r="298" ht="13.5">
      <c r="H298" s="33"/>
    </row>
    <row r="299" ht="13.5">
      <c r="H299" s="33"/>
    </row>
    <row r="300" ht="13.5">
      <c r="H300" s="33"/>
    </row>
    <row r="301" ht="13.5">
      <c r="H301" s="33"/>
    </row>
    <row r="302" ht="13.5">
      <c r="H302" s="33"/>
    </row>
    <row r="303" ht="13.5">
      <c r="H303" s="33"/>
    </row>
    <row r="304" ht="13.5">
      <c r="H304" s="33"/>
    </row>
    <row r="305" ht="13.5">
      <c r="H305" s="33"/>
    </row>
    <row r="306" ht="13.5">
      <c r="H306" s="33"/>
    </row>
    <row r="307" ht="13.5">
      <c r="H307" s="33"/>
    </row>
    <row r="308" ht="13.5">
      <c r="H308" s="33"/>
    </row>
    <row r="309" ht="13.5">
      <c r="H309" s="33"/>
    </row>
    <row r="310" ht="13.5">
      <c r="H310" s="33"/>
    </row>
    <row r="311" ht="13.5">
      <c r="H311" s="33"/>
    </row>
    <row r="312" ht="13.5">
      <c r="H312" s="33"/>
    </row>
    <row r="313" ht="13.5">
      <c r="H313" s="33"/>
    </row>
    <row r="314" ht="13.5">
      <c r="H314" s="33"/>
    </row>
    <row r="315" ht="13.5">
      <c r="H315" s="33"/>
    </row>
    <row r="316" ht="13.5">
      <c r="H316" s="33"/>
    </row>
    <row r="317" ht="13.5">
      <c r="H317" s="33"/>
    </row>
    <row r="318" ht="13.5">
      <c r="H318" s="33"/>
    </row>
    <row r="319" ht="13.5">
      <c r="H319" s="33"/>
    </row>
    <row r="320" ht="13.5">
      <c r="H320" s="33"/>
    </row>
    <row r="321" ht="13.5">
      <c r="H321" s="33"/>
    </row>
    <row r="322" ht="13.5">
      <c r="H322" s="33"/>
    </row>
    <row r="323" ht="13.5">
      <c r="H323" s="33"/>
    </row>
    <row r="324" ht="13.5">
      <c r="H324" s="33"/>
    </row>
    <row r="325" ht="13.5">
      <c r="H325" s="33"/>
    </row>
    <row r="326" ht="13.5">
      <c r="H326" s="33"/>
    </row>
    <row r="327" ht="13.5">
      <c r="H327" s="33"/>
    </row>
    <row r="328" ht="13.5">
      <c r="H328" s="33"/>
    </row>
    <row r="329" ht="13.5">
      <c r="H329" s="33"/>
    </row>
    <row r="330" ht="13.5">
      <c r="H330" s="33"/>
    </row>
    <row r="331" ht="13.5">
      <c r="H331" s="33"/>
    </row>
    <row r="332" ht="13.5">
      <c r="H332" s="33"/>
    </row>
    <row r="333" ht="13.5">
      <c r="H333" s="33"/>
    </row>
    <row r="334" ht="13.5">
      <c r="H334" s="33"/>
    </row>
    <row r="335" ht="13.5">
      <c r="H335" s="33"/>
    </row>
    <row r="336" ht="13.5">
      <c r="H336" s="33"/>
    </row>
    <row r="337" ht="13.5">
      <c r="H337" s="33"/>
    </row>
    <row r="338" ht="13.5">
      <c r="H338" s="33"/>
    </row>
    <row r="339" ht="13.5">
      <c r="H339" s="33"/>
    </row>
    <row r="340" ht="13.5">
      <c r="H340" s="33"/>
    </row>
    <row r="341" ht="13.5">
      <c r="H341" s="33"/>
    </row>
    <row r="342" ht="13.5">
      <c r="H342" s="33"/>
    </row>
    <row r="343" ht="13.5">
      <c r="H343" s="33"/>
    </row>
    <row r="344" ht="13.5">
      <c r="H344" s="33"/>
    </row>
    <row r="345" ht="13.5">
      <c r="H345" s="33"/>
    </row>
    <row r="346" ht="13.5">
      <c r="H346" s="33"/>
    </row>
    <row r="347" ht="13.5">
      <c r="H347" s="33"/>
    </row>
    <row r="348" ht="13.5">
      <c r="H348" s="33"/>
    </row>
    <row r="349" ht="13.5">
      <c r="H349" s="33"/>
    </row>
    <row r="350" ht="13.5">
      <c r="H350" s="33"/>
    </row>
    <row r="351" ht="13.5">
      <c r="H351" s="33"/>
    </row>
    <row r="352" ht="13.5">
      <c r="H352" s="33"/>
    </row>
    <row r="353" ht="13.5">
      <c r="H353" s="33"/>
    </row>
    <row r="354" ht="13.5">
      <c r="H354" s="33"/>
    </row>
    <row r="355" ht="13.5">
      <c r="H355" s="33"/>
    </row>
    <row r="356" ht="13.5">
      <c r="H356" s="33"/>
    </row>
    <row r="357" ht="13.5">
      <c r="H357" s="33"/>
    </row>
    <row r="358" ht="13.5">
      <c r="H358" s="33"/>
    </row>
    <row r="359" ht="13.5">
      <c r="H359" s="33"/>
    </row>
    <row r="360" ht="13.5">
      <c r="H360" s="33"/>
    </row>
    <row r="361" ht="13.5">
      <c r="H361" s="33"/>
    </row>
    <row r="362" ht="13.5">
      <c r="H362" s="33"/>
    </row>
    <row r="363" ht="13.5">
      <c r="H363" s="33"/>
    </row>
    <row r="364" ht="13.5">
      <c r="H364" s="33"/>
    </row>
    <row r="365" ht="13.5">
      <c r="H365" s="33"/>
    </row>
    <row r="366" ht="13.5">
      <c r="H366" s="33"/>
    </row>
    <row r="367" ht="13.5">
      <c r="H367" s="33"/>
    </row>
    <row r="368" ht="13.5">
      <c r="H368" s="33"/>
    </row>
    <row r="369" ht="13.5">
      <c r="H369" s="33"/>
    </row>
    <row r="370" ht="13.5">
      <c r="H370" s="33"/>
    </row>
    <row r="371" ht="13.5">
      <c r="H371" s="33"/>
    </row>
    <row r="372" ht="13.5">
      <c r="H372" s="33"/>
    </row>
    <row r="373" ht="13.5">
      <c r="H373" s="33"/>
    </row>
    <row r="374" ht="13.5">
      <c r="H374" s="33"/>
    </row>
    <row r="375" ht="13.5">
      <c r="H375" s="33"/>
    </row>
    <row r="376" ht="13.5">
      <c r="H376" s="33"/>
    </row>
    <row r="377" ht="13.5">
      <c r="H377" s="33"/>
    </row>
    <row r="378" ht="13.5">
      <c r="H378" s="33"/>
    </row>
    <row r="379" ht="13.5">
      <c r="H379" s="33"/>
    </row>
    <row r="380" ht="13.5">
      <c r="H380" s="33"/>
    </row>
    <row r="381" ht="13.5">
      <c r="H381" s="33"/>
    </row>
    <row r="382" ht="13.5">
      <c r="H382" s="33"/>
    </row>
    <row r="383" ht="13.5">
      <c r="H383" s="33"/>
    </row>
    <row r="384" ht="13.5">
      <c r="H384" s="33"/>
    </row>
    <row r="385" ht="13.5">
      <c r="H385" s="33"/>
    </row>
    <row r="386" ht="13.5">
      <c r="H386" s="33"/>
    </row>
    <row r="387" ht="13.5">
      <c r="H387" s="33"/>
    </row>
    <row r="388" ht="13.5">
      <c r="H388" s="33"/>
    </row>
    <row r="389" ht="13.5">
      <c r="H389" s="33"/>
    </row>
    <row r="390" ht="13.5">
      <c r="H390" s="33"/>
    </row>
    <row r="391" ht="13.5">
      <c r="H391" s="33"/>
    </row>
    <row r="392" ht="13.5">
      <c r="H392" s="33"/>
    </row>
    <row r="393" ht="13.5">
      <c r="H393" s="33"/>
    </row>
    <row r="394" ht="13.5">
      <c r="H394" s="33"/>
    </row>
    <row r="395" ht="13.5">
      <c r="H395" s="33"/>
    </row>
    <row r="396" ht="13.5">
      <c r="H396" s="33"/>
    </row>
    <row r="397" ht="13.5">
      <c r="H397" s="33"/>
    </row>
    <row r="398" ht="13.5">
      <c r="H398" s="33"/>
    </row>
    <row r="399" ht="13.5">
      <c r="H399" s="33"/>
    </row>
    <row r="400" ht="13.5">
      <c r="H400" s="33"/>
    </row>
    <row r="401" ht="13.5">
      <c r="H401" s="33"/>
    </row>
    <row r="402" ht="13.5">
      <c r="H402" s="33"/>
    </row>
    <row r="403" ht="13.5">
      <c r="H403" s="33"/>
    </row>
    <row r="404" ht="13.5">
      <c r="H404" s="33"/>
    </row>
    <row r="405" ht="13.5">
      <c r="H405" s="33"/>
    </row>
    <row r="406" ht="13.5">
      <c r="H406" s="33"/>
    </row>
    <row r="407" ht="13.5">
      <c r="H407" s="33"/>
    </row>
    <row r="408" ht="13.5">
      <c r="H408" s="33"/>
    </row>
    <row r="409" ht="13.5">
      <c r="H409" s="33"/>
    </row>
    <row r="410" ht="13.5">
      <c r="H410" s="33"/>
    </row>
    <row r="411" ht="13.5">
      <c r="H411" s="33"/>
    </row>
    <row r="412" ht="13.5">
      <c r="H412" s="33"/>
    </row>
    <row r="413" ht="13.5">
      <c r="H413" s="33"/>
    </row>
    <row r="414" ht="13.5">
      <c r="H414" s="33"/>
    </row>
    <row r="415" ht="13.5">
      <c r="H415" s="33"/>
    </row>
    <row r="416" ht="13.5">
      <c r="H416" s="33"/>
    </row>
    <row r="417" ht="13.5">
      <c r="H417" s="33"/>
    </row>
    <row r="418" ht="13.5">
      <c r="H418" s="33"/>
    </row>
    <row r="419" ht="13.5">
      <c r="H419" s="33"/>
    </row>
    <row r="420" ht="13.5">
      <c r="H420" s="33"/>
    </row>
    <row r="421" ht="13.5">
      <c r="H421" s="33"/>
    </row>
    <row r="422" ht="13.5">
      <c r="H422" s="33"/>
    </row>
    <row r="423" ht="13.5">
      <c r="H423" s="33"/>
    </row>
    <row r="424" ht="13.5">
      <c r="H424" s="33"/>
    </row>
    <row r="425" ht="13.5">
      <c r="H425" s="33"/>
    </row>
    <row r="426" ht="13.5">
      <c r="H426" s="33"/>
    </row>
    <row r="427" ht="13.5">
      <c r="H427" s="33"/>
    </row>
    <row r="428" ht="13.5">
      <c r="H428" s="33"/>
    </row>
    <row r="429" ht="13.5">
      <c r="H429" s="33"/>
    </row>
    <row r="430" ht="13.5">
      <c r="H430" s="33"/>
    </row>
    <row r="431" ht="13.5">
      <c r="H431" s="33"/>
    </row>
    <row r="432" ht="13.5">
      <c r="H432" s="33"/>
    </row>
    <row r="433" ht="13.5">
      <c r="H433" s="33"/>
    </row>
    <row r="434" ht="13.5">
      <c r="H434" s="33"/>
    </row>
    <row r="435" ht="13.5">
      <c r="H435" s="33"/>
    </row>
    <row r="436" ht="13.5">
      <c r="H436" s="33"/>
    </row>
    <row r="437" ht="13.5">
      <c r="H437" s="33"/>
    </row>
    <row r="438" ht="13.5">
      <c r="H438" s="33"/>
    </row>
    <row r="439" ht="13.5">
      <c r="H439" s="33"/>
    </row>
    <row r="440" ht="13.5">
      <c r="H440" s="33"/>
    </row>
    <row r="441" ht="13.5">
      <c r="H441" s="33"/>
    </row>
    <row r="442" ht="13.5">
      <c r="H442" s="33"/>
    </row>
    <row r="443" ht="13.5">
      <c r="H443" s="33"/>
    </row>
    <row r="444" ht="13.5">
      <c r="H444" s="33"/>
    </row>
    <row r="445" ht="13.5">
      <c r="H445" s="33"/>
    </row>
    <row r="446" ht="13.5">
      <c r="H446" s="33"/>
    </row>
    <row r="447" ht="13.5">
      <c r="H447" s="33"/>
    </row>
    <row r="448" ht="13.5">
      <c r="H448" s="33"/>
    </row>
    <row r="449" ht="13.5">
      <c r="H449" s="33"/>
    </row>
    <row r="450" ht="13.5">
      <c r="H450" s="33"/>
    </row>
    <row r="451" ht="13.5">
      <c r="H451" s="33"/>
    </row>
    <row r="452" ht="13.5">
      <c r="H452" s="33"/>
    </row>
    <row r="453" ht="13.5">
      <c r="H453" s="33"/>
    </row>
    <row r="454" ht="13.5">
      <c r="H454" s="33"/>
    </row>
    <row r="455" ht="13.5">
      <c r="H455" s="33"/>
    </row>
    <row r="456" ht="13.5">
      <c r="H456" s="33"/>
    </row>
    <row r="457" ht="13.5">
      <c r="H457" s="33"/>
    </row>
    <row r="458" ht="13.5">
      <c r="H458" s="33"/>
    </row>
    <row r="459" ht="13.5">
      <c r="H459" s="33"/>
    </row>
    <row r="460" ht="13.5">
      <c r="H460" s="33"/>
    </row>
    <row r="461" ht="13.5">
      <c r="H461" s="33"/>
    </row>
    <row r="462" ht="13.5">
      <c r="H462" s="33"/>
    </row>
    <row r="463" ht="13.5">
      <c r="H463" s="33"/>
    </row>
    <row r="464" ht="13.5">
      <c r="H464" s="33"/>
    </row>
    <row r="465" ht="13.5">
      <c r="H465" s="33"/>
    </row>
    <row r="466" ht="13.5">
      <c r="H466" s="33"/>
    </row>
    <row r="467" ht="13.5">
      <c r="H467" s="33"/>
    </row>
    <row r="468" ht="13.5">
      <c r="H468" s="33"/>
    </row>
    <row r="469" ht="13.5">
      <c r="H469" s="33"/>
    </row>
    <row r="470" ht="13.5">
      <c r="H470" s="33"/>
    </row>
    <row r="471" ht="13.5">
      <c r="H471" s="33"/>
    </row>
    <row r="472" ht="13.5">
      <c r="H472" s="33"/>
    </row>
    <row r="473" ht="13.5">
      <c r="H473" s="33"/>
    </row>
    <row r="474" ht="13.5">
      <c r="H474" s="33"/>
    </row>
    <row r="475" ht="13.5">
      <c r="H475" s="33"/>
    </row>
    <row r="476" ht="13.5">
      <c r="H476" s="33"/>
    </row>
    <row r="477" ht="13.5">
      <c r="H477" s="33"/>
    </row>
    <row r="478" ht="13.5">
      <c r="H478" s="33"/>
    </row>
    <row r="479" ht="13.5">
      <c r="H479" s="33"/>
    </row>
    <row r="480" ht="13.5">
      <c r="H480" s="33"/>
    </row>
    <row r="481" ht="13.5">
      <c r="H481" s="33"/>
    </row>
    <row r="482" ht="13.5">
      <c r="H482" s="33"/>
    </row>
    <row r="483" ht="13.5">
      <c r="H483" s="33"/>
    </row>
    <row r="484" ht="13.5">
      <c r="H484" s="33"/>
    </row>
    <row r="485" ht="13.5">
      <c r="H485" s="33"/>
    </row>
    <row r="486" ht="13.5">
      <c r="H486" s="33"/>
    </row>
    <row r="487" ht="13.5">
      <c r="H487" s="33"/>
    </row>
    <row r="488" ht="13.5">
      <c r="H488" s="33"/>
    </row>
    <row r="489" ht="13.5">
      <c r="H489" s="33"/>
    </row>
    <row r="490" ht="13.5">
      <c r="H490" s="33"/>
    </row>
    <row r="491" ht="13.5">
      <c r="H491" s="33"/>
    </row>
    <row r="492" ht="13.5">
      <c r="H492" s="33"/>
    </row>
    <row r="493" ht="13.5">
      <c r="H493" s="33"/>
    </row>
    <row r="494" ht="13.5">
      <c r="H494" s="33"/>
    </row>
    <row r="495" ht="13.5">
      <c r="H495" s="33"/>
    </row>
    <row r="496" ht="13.5">
      <c r="H496" s="33"/>
    </row>
    <row r="497" ht="13.5">
      <c r="H497" s="33"/>
    </row>
    <row r="498" ht="13.5">
      <c r="H498" s="33"/>
    </row>
    <row r="499" ht="13.5">
      <c r="H499" s="33"/>
    </row>
    <row r="500" ht="13.5">
      <c r="H500" s="33"/>
    </row>
    <row r="501" ht="13.5">
      <c r="H501" s="33"/>
    </row>
    <row r="502" ht="13.5">
      <c r="H502" s="33"/>
    </row>
    <row r="503" ht="13.5">
      <c r="H503" s="33"/>
    </row>
    <row r="504" ht="13.5">
      <c r="H504" s="33"/>
    </row>
    <row r="505" ht="13.5">
      <c r="H505" s="33"/>
    </row>
    <row r="506" ht="13.5">
      <c r="H506" s="33"/>
    </row>
    <row r="507" ht="13.5">
      <c r="H507" s="33"/>
    </row>
    <row r="508" ht="13.5">
      <c r="H508" s="33"/>
    </row>
    <row r="509" ht="13.5">
      <c r="H509" s="33"/>
    </row>
    <row r="510" ht="13.5">
      <c r="H510" s="33"/>
    </row>
    <row r="511" ht="13.5">
      <c r="H511" s="33"/>
    </row>
    <row r="512" ht="13.5">
      <c r="H512" s="33"/>
    </row>
    <row r="513" ht="13.5">
      <c r="H513" s="33"/>
    </row>
    <row r="514" ht="13.5">
      <c r="H514" s="33"/>
    </row>
    <row r="515" ht="13.5">
      <c r="H515" s="33"/>
    </row>
    <row r="516" ht="13.5">
      <c r="H516" s="33"/>
    </row>
    <row r="517" ht="13.5">
      <c r="H517" s="33"/>
    </row>
    <row r="518" ht="13.5">
      <c r="H518" s="33"/>
    </row>
    <row r="519" ht="13.5">
      <c r="H519" s="33"/>
    </row>
    <row r="520" ht="13.5">
      <c r="H520" s="33"/>
    </row>
    <row r="521" ht="13.5">
      <c r="H521" s="33"/>
    </row>
    <row r="522" ht="13.5">
      <c r="H522" s="33"/>
    </row>
    <row r="523" ht="13.5">
      <c r="H523" s="33"/>
    </row>
    <row r="524" ht="13.5">
      <c r="H524" s="33"/>
    </row>
    <row r="525" ht="13.5">
      <c r="H525" s="33"/>
    </row>
    <row r="526" ht="13.5">
      <c r="H526" s="33"/>
    </row>
    <row r="527" ht="13.5">
      <c r="H527" s="33"/>
    </row>
    <row r="528" ht="13.5">
      <c r="H528" s="33"/>
    </row>
    <row r="529" ht="13.5">
      <c r="H529" s="33"/>
    </row>
    <row r="530" ht="13.5">
      <c r="H530" s="33"/>
    </row>
    <row r="531" ht="13.5">
      <c r="H531" s="33"/>
    </row>
    <row r="532" ht="13.5">
      <c r="H532" s="33"/>
    </row>
    <row r="533" ht="13.5">
      <c r="H533" s="33"/>
    </row>
    <row r="534" ht="13.5">
      <c r="H534" s="33"/>
    </row>
    <row r="535" ht="13.5">
      <c r="H535" s="33"/>
    </row>
    <row r="536" ht="13.5">
      <c r="H536" s="33"/>
    </row>
    <row r="537" ht="13.5">
      <c r="H537" s="33"/>
    </row>
    <row r="538" ht="13.5">
      <c r="H538" s="33"/>
    </row>
    <row r="539" ht="13.5">
      <c r="H539" s="33"/>
    </row>
    <row r="540" ht="13.5">
      <c r="H540" s="33"/>
    </row>
    <row r="541" ht="13.5">
      <c r="H541" s="33"/>
    </row>
    <row r="542" ht="13.5">
      <c r="H542" s="33"/>
    </row>
    <row r="543" ht="13.5">
      <c r="H543" s="33"/>
    </row>
    <row r="544" ht="13.5">
      <c r="H544" s="33"/>
    </row>
    <row r="545" ht="13.5">
      <c r="H545" s="33"/>
    </row>
    <row r="546" ht="13.5">
      <c r="H546" s="33"/>
    </row>
    <row r="547" ht="13.5">
      <c r="H547" s="33"/>
    </row>
    <row r="548" ht="13.5">
      <c r="H548" s="33"/>
    </row>
    <row r="549" ht="13.5">
      <c r="H549" s="33"/>
    </row>
    <row r="550" ht="13.5">
      <c r="H550" s="33"/>
    </row>
    <row r="551" ht="13.5">
      <c r="H551" s="33"/>
    </row>
    <row r="552" ht="13.5">
      <c r="H552" s="33"/>
    </row>
    <row r="553" ht="13.5">
      <c r="H553" s="33"/>
    </row>
    <row r="554" ht="13.5">
      <c r="H554" s="33"/>
    </row>
    <row r="555" ht="13.5">
      <c r="H555" s="33"/>
    </row>
    <row r="556" ht="13.5">
      <c r="H556" s="33"/>
    </row>
    <row r="557" ht="13.5">
      <c r="H557" s="33"/>
    </row>
    <row r="558" ht="13.5">
      <c r="H558" s="33"/>
    </row>
    <row r="559" ht="13.5">
      <c r="H559" s="33"/>
    </row>
    <row r="560" ht="13.5">
      <c r="H560" s="33"/>
    </row>
    <row r="561" ht="13.5">
      <c r="H561" s="33"/>
    </row>
    <row r="562" ht="13.5">
      <c r="H562" s="33"/>
    </row>
    <row r="563" ht="13.5">
      <c r="H563" s="33"/>
    </row>
    <row r="564" ht="13.5">
      <c r="H564" s="33"/>
    </row>
    <row r="565" ht="13.5">
      <c r="H565" s="33"/>
    </row>
    <row r="566" ht="13.5">
      <c r="H566" s="33"/>
    </row>
    <row r="567" ht="13.5">
      <c r="H567" s="33"/>
    </row>
    <row r="568" ht="13.5">
      <c r="H568" s="33"/>
    </row>
    <row r="569" ht="13.5">
      <c r="H569" s="33"/>
    </row>
    <row r="570" ht="13.5">
      <c r="H570" s="33"/>
    </row>
    <row r="571" ht="13.5">
      <c r="H571" s="33"/>
    </row>
    <row r="572" ht="13.5">
      <c r="H572" s="33"/>
    </row>
    <row r="573" ht="13.5">
      <c r="H573" s="33"/>
    </row>
    <row r="574" ht="13.5">
      <c r="H574" s="33"/>
    </row>
    <row r="575" ht="13.5">
      <c r="H575" s="33"/>
    </row>
    <row r="576" ht="13.5">
      <c r="H576" s="33"/>
    </row>
    <row r="577" ht="13.5">
      <c r="H577" s="33"/>
    </row>
    <row r="578" ht="13.5">
      <c r="H578" s="33"/>
    </row>
    <row r="579" ht="13.5">
      <c r="H579" s="33"/>
    </row>
    <row r="580" ht="13.5">
      <c r="H580" s="33"/>
    </row>
    <row r="581" ht="13.5">
      <c r="H581" s="33"/>
    </row>
    <row r="582" ht="13.5">
      <c r="H582" s="33"/>
    </row>
    <row r="583" ht="13.5">
      <c r="H583" s="33"/>
    </row>
    <row r="584" ht="13.5">
      <c r="H584" s="33"/>
    </row>
    <row r="585" ht="13.5">
      <c r="H585" s="33"/>
    </row>
    <row r="586" ht="13.5">
      <c r="H586" s="33"/>
    </row>
    <row r="587" ht="13.5">
      <c r="H587" s="33"/>
    </row>
    <row r="588" ht="13.5">
      <c r="H588" s="33"/>
    </row>
    <row r="589" ht="13.5">
      <c r="H589" s="33"/>
    </row>
    <row r="590" ht="13.5">
      <c r="H590" s="33"/>
    </row>
    <row r="591" ht="13.5">
      <c r="H591" s="33"/>
    </row>
    <row r="592" ht="13.5">
      <c r="H592" s="33"/>
    </row>
    <row r="593" ht="13.5">
      <c r="H593" s="33"/>
    </row>
    <row r="594" ht="13.5">
      <c r="H594" s="33"/>
    </row>
    <row r="595" ht="13.5">
      <c r="H595" s="33"/>
    </row>
    <row r="596" ht="13.5">
      <c r="H596" s="33"/>
    </row>
    <row r="597" ht="13.5">
      <c r="H597" s="33"/>
    </row>
    <row r="598" ht="13.5">
      <c r="H598" s="33"/>
    </row>
    <row r="599" ht="13.5">
      <c r="H599" s="33"/>
    </row>
    <row r="600" ht="13.5">
      <c r="H600" s="33"/>
    </row>
    <row r="601" ht="13.5">
      <c r="H601" s="33"/>
    </row>
    <row r="602" ht="13.5">
      <c r="H602" s="33"/>
    </row>
    <row r="603" ht="13.5">
      <c r="H603" s="33"/>
    </row>
    <row r="604" ht="13.5">
      <c r="H604" s="33"/>
    </row>
    <row r="605" ht="13.5">
      <c r="H605" s="33"/>
    </row>
    <row r="606" ht="13.5">
      <c r="H606" s="33"/>
    </row>
    <row r="607" ht="13.5">
      <c r="H607" s="33"/>
    </row>
    <row r="608" ht="13.5">
      <c r="H608" s="33"/>
    </row>
    <row r="609" ht="13.5">
      <c r="H609" s="33"/>
    </row>
    <row r="610" ht="13.5">
      <c r="H610" s="33"/>
    </row>
    <row r="611" ht="13.5">
      <c r="H611" s="33"/>
    </row>
    <row r="612" ht="13.5">
      <c r="H612" s="33"/>
    </row>
    <row r="613" ht="13.5">
      <c r="H613" s="33"/>
    </row>
    <row r="614" ht="13.5">
      <c r="H614" s="33"/>
    </row>
    <row r="615" ht="13.5">
      <c r="H615" s="33"/>
    </row>
    <row r="616" ht="13.5">
      <c r="H616" s="33"/>
    </row>
    <row r="617" ht="13.5">
      <c r="H617" s="33"/>
    </row>
    <row r="618" ht="13.5">
      <c r="H618" s="33"/>
    </row>
    <row r="619" ht="13.5">
      <c r="H619" s="33"/>
    </row>
    <row r="620" ht="13.5">
      <c r="H620" s="33"/>
    </row>
    <row r="621" ht="13.5">
      <c r="H621" s="33"/>
    </row>
    <row r="622" ht="13.5">
      <c r="H622" s="33"/>
    </row>
    <row r="623" ht="13.5">
      <c r="H623" s="33"/>
    </row>
    <row r="624" ht="13.5">
      <c r="H624" s="33"/>
    </row>
    <row r="625" ht="13.5">
      <c r="H625" s="33"/>
    </row>
    <row r="626" ht="13.5">
      <c r="H626" s="33"/>
    </row>
    <row r="627" ht="13.5">
      <c r="H627" s="33"/>
    </row>
    <row r="628" ht="13.5">
      <c r="H628" s="33"/>
    </row>
    <row r="629" ht="13.5">
      <c r="H629" s="33"/>
    </row>
    <row r="630" ht="13.5">
      <c r="H630" s="33"/>
    </row>
    <row r="631" ht="13.5">
      <c r="H631" s="33"/>
    </row>
    <row r="632" ht="13.5">
      <c r="H632" s="33"/>
    </row>
    <row r="633" ht="13.5">
      <c r="H633" s="33"/>
    </row>
    <row r="634" ht="13.5">
      <c r="H634" s="33"/>
    </row>
    <row r="635" ht="13.5">
      <c r="H635" s="33"/>
    </row>
    <row r="636" ht="13.5">
      <c r="H636" s="33"/>
    </row>
    <row r="637" ht="13.5">
      <c r="H637" s="33"/>
    </row>
    <row r="638" ht="13.5">
      <c r="H638" s="33"/>
    </row>
    <row r="639" ht="13.5">
      <c r="H639" s="33"/>
    </row>
    <row r="640" ht="13.5">
      <c r="H640" s="33"/>
    </row>
    <row r="641" ht="13.5">
      <c r="H641" s="33"/>
    </row>
    <row r="642" ht="13.5">
      <c r="H642" s="33"/>
    </row>
    <row r="643" ht="13.5">
      <c r="H643" s="33"/>
    </row>
    <row r="644" ht="13.5">
      <c r="H644" s="33"/>
    </row>
    <row r="645" ht="13.5">
      <c r="H645" s="33"/>
    </row>
    <row r="646" ht="13.5">
      <c r="H646" s="33"/>
    </row>
    <row r="647" ht="13.5">
      <c r="H647" s="33"/>
    </row>
    <row r="648" ht="13.5">
      <c r="H648" s="33"/>
    </row>
    <row r="649" ht="13.5">
      <c r="H649" s="33"/>
    </row>
    <row r="650" ht="13.5">
      <c r="H650" s="33"/>
    </row>
    <row r="651" ht="13.5">
      <c r="H651" s="33"/>
    </row>
    <row r="652" ht="13.5">
      <c r="H652" s="33"/>
    </row>
    <row r="653" ht="13.5">
      <c r="H653" s="33"/>
    </row>
    <row r="654" ht="13.5">
      <c r="H654" s="33"/>
    </row>
    <row r="655" ht="13.5">
      <c r="H655" s="33"/>
    </row>
    <row r="656" ht="13.5">
      <c r="H656" s="33"/>
    </row>
    <row r="657" ht="13.5">
      <c r="H657" s="33"/>
    </row>
    <row r="658" ht="13.5">
      <c r="H658" s="33"/>
    </row>
    <row r="659" ht="13.5">
      <c r="H659" s="33"/>
    </row>
    <row r="660" ht="13.5">
      <c r="H660" s="33"/>
    </row>
    <row r="661" ht="13.5">
      <c r="H661" s="33"/>
    </row>
    <row r="662" ht="13.5">
      <c r="H662" s="33"/>
    </row>
    <row r="663" ht="13.5">
      <c r="H663" s="33"/>
    </row>
    <row r="664" ht="13.5">
      <c r="H664" s="33"/>
    </row>
    <row r="665" ht="13.5">
      <c r="H665" s="33"/>
    </row>
    <row r="666" ht="13.5">
      <c r="H666" s="33"/>
    </row>
    <row r="667" ht="13.5">
      <c r="H667" s="33"/>
    </row>
    <row r="668" ht="13.5">
      <c r="H668" s="33"/>
    </row>
    <row r="669" ht="13.5">
      <c r="H669" s="33"/>
    </row>
    <row r="670" ht="13.5">
      <c r="H670" s="33"/>
    </row>
    <row r="671" ht="13.5">
      <c r="H671" s="33"/>
    </row>
    <row r="672" ht="13.5">
      <c r="H672" s="33"/>
    </row>
    <row r="673" ht="13.5">
      <c r="H673" s="33"/>
    </row>
    <row r="674" ht="13.5">
      <c r="H674" s="33"/>
    </row>
    <row r="675" ht="13.5">
      <c r="H675" s="33"/>
    </row>
    <row r="676" ht="13.5">
      <c r="H676" s="33"/>
    </row>
    <row r="677" ht="13.5">
      <c r="H677" s="33"/>
    </row>
    <row r="678" ht="13.5">
      <c r="H678" s="33"/>
    </row>
    <row r="679" ht="13.5">
      <c r="H679" s="33"/>
    </row>
    <row r="680" ht="13.5">
      <c r="H680" s="33"/>
    </row>
    <row r="681" ht="13.5">
      <c r="H681" s="33"/>
    </row>
    <row r="682" ht="13.5">
      <c r="H682" s="33"/>
    </row>
    <row r="683" ht="13.5">
      <c r="H683" s="33"/>
    </row>
    <row r="684" ht="13.5">
      <c r="H684" s="33"/>
    </row>
    <row r="685" ht="13.5">
      <c r="H685" s="33"/>
    </row>
    <row r="686" ht="13.5">
      <c r="H686" s="33"/>
    </row>
    <row r="687" ht="13.5">
      <c r="H687" s="33"/>
    </row>
    <row r="688" ht="13.5">
      <c r="H688" s="33"/>
    </row>
    <row r="689" ht="13.5">
      <c r="H689" s="33"/>
    </row>
    <row r="690" ht="13.5">
      <c r="H690" s="33"/>
    </row>
    <row r="691" ht="13.5">
      <c r="H691" s="33"/>
    </row>
    <row r="692" ht="13.5">
      <c r="H692" s="33"/>
    </row>
    <row r="693" ht="13.5">
      <c r="H693" s="33"/>
    </row>
    <row r="694" ht="13.5">
      <c r="H694" s="33"/>
    </row>
  </sheetData>
  <sheetProtection/>
  <mergeCells count="72">
    <mergeCell ref="L9:M9"/>
    <mergeCell ref="A6:M6"/>
    <mergeCell ref="D64:E64"/>
    <mergeCell ref="D61:E61"/>
    <mergeCell ref="D60:E60"/>
    <mergeCell ref="D30:E30"/>
    <mergeCell ref="A38:A49"/>
    <mergeCell ref="B11:C11"/>
    <mergeCell ref="A18:A30"/>
    <mergeCell ref="D58:E58"/>
    <mergeCell ref="D37:E37"/>
    <mergeCell ref="D43:E43"/>
    <mergeCell ref="D44:E44"/>
    <mergeCell ref="D33:E33"/>
    <mergeCell ref="D34:E34"/>
    <mergeCell ref="D35:E35"/>
    <mergeCell ref="D36:E36"/>
    <mergeCell ref="E75:F75"/>
    <mergeCell ref="D69:E69"/>
    <mergeCell ref="G75:I75"/>
    <mergeCell ref="D38:E38"/>
    <mergeCell ref="D45:E45"/>
    <mergeCell ref="D46:E46"/>
    <mergeCell ref="D49:E49"/>
    <mergeCell ref="D47:E47"/>
    <mergeCell ref="D41:E41"/>
    <mergeCell ref="E72:H72"/>
    <mergeCell ref="A78:B78"/>
    <mergeCell ref="C78:I78"/>
    <mergeCell ref="A13:A16"/>
    <mergeCell ref="D13:E13"/>
    <mergeCell ref="D16:E16"/>
    <mergeCell ref="D40:E40"/>
    <mergeCell ref="D32:E32"/>
    <mergeCell ref="D53:E53"/>
    <mergeCell ref="D54:E54"/>
    <mergeCell ref="D48:E48"/>
    <mergeCell ref="A62:A71"/>
    <mergeCell ref="D71:E71"/>
    <mergeCell ref="D65:E65"/>
    <mergeCell ref="D67:E67"/>
    <mergeCell ref="D63:E63"/>
    <mergeCell ref="D70:E70"/>
    <mergeCell ref="D66:E66"/>
    <mergeCell ref="D62:E62"/>
    <mergeCell ref="D68:E68"/>
    <mergeCell ref="J9:J10"/>
    <mergeCell ref="K9:K10"/>
    <mergeCell ref="H9:H10"/>
    <mergeCell ref="F9:F10"/>
    <mergeCell ref="G9:G10"/>
    <mergeCell ref="I9:I10"/>
    <mergeCell ref="A9:C10"/>
    <mergeCell ref="D9:E10"/>
    <mergeCell ref="D20:E20"/>
    <mergeCell ref="D29:E29"/>
    <mergeCell ref="D18:E18"/>
    <mergeCell ref="D17:E17"/>
    <mergeCell ref="D19:E19"/>
    <mergeCell ref="D21:E21"/>
    <mergeCell ref="D11:E11"/>
    <mergeCell ref="D12:E12"/>
    <mergeCell ref="B19:B29"/>
    <mergeCell ref="D56:E56"/>
    <mergeCell ref="D55:E55"/>
    <mergeCell ref="D52:E52"/>
    <mergeCell ref="D50:E50"/>
    <mergeCell ref="D57:E57"/>
    <mergeCell ref="D42:E42"/>
    <mergeCell ref="D31:E31"/>
    <mergeCell ref="D39:E39"/>
    <mergeCell ref="D51:E51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4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view="pageBreakPreview" zoomScaleNormal="64" zoomScaleSheetLayoutView="100" zoomScalePageLayoutView="0" workbookViewId="0" topLeftCell="A1">
      <pane xSplit="6" ySplit="9" topLeftCell="K1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D11" sqref="AD11"/>
    </sheetView>
  </sheetViews>
  <sheetFormatPr defaultColWidth="15.7109375" defaultRowHeight="12.75" outlineLevelCol="1"/>
  <cols>
    <col min="1" max="1" width="4.28125" style="189" customWidth="1"/>
    <col min="2" max="2" width="4.7109375" style="189" customWidth="1"/>
    <col min="3" max="4" width="4.00390625" style="189" customWidth="1"/>
    <col min="5" max="5" width="24.421875" style="190" customWidth="1"/>
    <col min="6" max="6" width="6.57421875" style="191" customWidth="1"/>
    <col min="7" max="7" width="8.140625" style="192" customWidth="1"/>
    <col min="8" max="8" width="7.7109375" style="174" customWidth="1"/>
    <col min="9" max="9" width="9.28125" style="192" customWidth="1"/>
    <col min="10" max="10" width="7.8515625" style="262" customWidth="1"/>
    <col min="11" max="14" width="9.421875" style="192" customWidth="1"/>
    <col min="15" max="15" width="9.421875" style="240" customWidth="1"/>
    <col min="16" max="16" width="10.28125" style="174" customWidth="1"/>
    <col min="17" max="17" width="6.28125" style="26" hidden="1" customWidth="1" outlineLevel="1"/>
    <col min="18" max="18" width="8.7109375" style="26" hidden="1" customWidth="1" outlineLevel="1"/>
    <col min="19" max="23" width="8.7109375" style="112" hidden="1" customWidth="1" outlineLevel="1"/>
    <col min="24" max="24" width="15.7109375" style="26" hidden="1" customWidth="1" outlineLevel="1"/>
    <col min="25" max="25" width="15.7109375" style="112" hidden="1" customWidth="1" outlineLevel="1"/>
    <col min="26" max="26" width="15.7109375" style="26" customWidth="1" collapsed="1"/>
    <col min="27" max="16384" width="15.7109375" style="26" customWidth="1"/>
  </cols>
  <sheetData>
    <row r="1" spans="1:25" s="25" customFormat="1" ht="13.5">
      <c r="A1" s="182" t="s">
        <v>274</v>
      </c>
      <c r="B1" s="183"/>
      <c r="C1" s="184"/>
      <c r="D1" s="183"/>
      <c r="E1" s="185"/>
      <c r="F1" s="186"/>
      <c r="G1" s="234"/>
      <c r="H1" s="186"/>
      <c r="I1" s="234"/>
      <c r="J1" s="234"/>
      <c r="K1" s="187"/>
      <c r="L1" s="187"/>
      <c r="M1" s="187" t="s">
        <v>99</v>
      </c>
      <c r="N1" s="187"/>
      <c r="O1" s="239"/>
      <c r="P1" s="188"/>
      <c r="S1" s="55"/>
      <c r="T1" s="55"/>
      <c r="U1" s="55"/>
      <c r="V1" s="55"/>
      <c r="W1" s="55"/>
      <c r="Y1" s="55"/>
    </row>
    <row r="2" spans="1:25" s="25" customFormat="1" ht="13.5">
      <c r="A2" s="182" t="s">
        <v>275</v>
      </c>
      <c r="B2" s="183"/>
      <c r="C2" s="184"/>
      <c r="D2" s="183"/>
      <c r="E2" s="182" t="s">
        <v>276</v>
      </c>
      <c r="F2" s="183"/>
      <c r="G2" s="184"/>
      <c r="H2" s="183"/>
      <c r="I2" s="185"/>
      <c r="J2" s="234"/>
      <c r="K2" s="187"/>
      <c r="L2" s="187"/>
      <c r="M2" s="187"/>
      <c r="N2" s="187"/>
      <c r="O2" s="239"/>
      <c r="P2" s="188"/>
      <c r="S2" s="55"/>
      <c r="T2" s="55"/>
      <c r="U2" s="55"/>
      <c r="V2" s="55"/>
      <c r="W2" s="55"/>
      <c r="Y2" s="55"/>
    </row>
    <row r="3" spans="1:25" s="25" customFormat="1" ht="13.5">
      <c r="A3" s="182" t="s">
        <v>277</v>
      </c>
      <c r="B3" s="183"/>
      <c r="C3" s="184"/>
      <c r="D3" s="183"/>
      <c r="E3" s="185"/>
      <c r="F3" s="186"/>
      <c r="G3" s="234"/>
      <c r="H3" s="186"/>
      <c r="I3" s="234"/>
      <c r="J3" s="234"/>
      <c r="K3" s="187"/>
      <c r="L3" s="187"/>
      <c r="M3" s="187"/>
      <c r="N3" s="187"/>
      <c r="O3" s="239"/>
      <c r="P3" s="188"/>
      <c r="S3" s="55"/>
      <c r="T3" s="55"/>
      <c r="U3" s="55"/>
      <c r="V3" s="55"/>
      <c r="W3" s="55"/>
      <c r="Y3" s="55"/>
    </row>
    <row r="4" spans="1:15" ht="22.5" customHeight="1">
      <c r="A4" s="334" t="s">
        <v>180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ht="13.5">
      <c r="O5" s="240" t="s">
        <v>44</v>
      </c>
    </row>
    <row r="6" spans="1:17" ht="30" customHeight="1">
      <c r="A6" s="342"/>
      <c r="B6" s="352"/>
      <c r="C6" s="343"/>
      <c r="D6" s="342" t="s">
        <v>45</v>
      </c>
      <c r="E6" s="343"/>
      <c r="F6" s="317" t="s">
        <v>55</v>
      </c>
      <c r="G6" s="317" t="s">
        <v>408</v>
      </c>
      <c r="H6" s="358" t="s">
        <v>409</v>
      </c>
      <c r="I6" s="358"/>
      <c r="J6" s="358"/>
      <c r="K6" s="321" t="s">
        <v>410</v>
      </c>
      <c r="L6" s="322"/>
      <c r="M6" s="322"/>
      <c r="N6" s="322"/>
      <c r="O6" s="235" t="s">
        <v>6</v>
      </c>
      <c r="P6" s="235" t="s">
        <v>6</v>
      </c>
      <c r="Q6" s="152"/>
    </row>
    <row r="7" spans="1:17" ht="17.25" customHeight="1">
      <c r="A7" s="344"/>
      <c r="B7" s="353"/>
      <c r="C7" s="345"/>
      <c r="D7" s="344"/>
      <c r="E7" s="345"/>
      <c r="F7" s="357"/>
      <c r="G7" s="357"/>
      <c r="H7" s="355" t="s">
        <v>56</v>
      </c>
      <c r="I7" s="356"/>
      <c r="J7" s="317" t="s">
        <v>412</v>
      </c>
      <c r="K7" s="321" t="s">
        <v>291</v>
      </c>
      <c r="L7" s="322"/>
      <c r="M7" s="322"/>
      <c r="N7" s="323"/>
      <c r="O7" s="350" t="s">
        <v>300</v>
      </c>
      <c r="P7" s="317" t="s">
        <v>317</v>
      </c>
      <c r="Q7" s="117"/>
    </row>
    <row r="8" spans="1:23" ht="40.5" customHeight="1">
      <c r="A8" s="346"/>
      <c r="B8" s="354"/>
      <c r="C8" s="347"/>
      <c r="D8" s="346"/>
      <c r="E8" s="347"/>
      <c r="F8" s="318"/>
      <c r="G8" s="318"/>
      <c r="H8" s="263" t="s">
        <v>301</v>
      </c>
      <c r="I8" s="263" t="s">
        <v>384</v>
      </c>
      <c r="J8" s="318"/>
      <c r="K8" s="193" t="s">
        <v>293</v>
      </c>
      <c r="L8" s="193" t="s">
        <v>292</v>
      </c>
      <c r="M8" s="193" t="s">
        <v>294</v>
      </c>
      <c r="N8" s="193" t="s">
        <v>411</v>
      </c>
      <c r="O8" s="351"/>
      <c r="P8" s="318"/>
      <c r="Q8" s="117"/>
      <c r="S8" s="157" t="s">
        <v>293</v>
      </c>
      <c r="T8" s="157" t="s">
        <v>292</v>
      </c>
      <c r="U8" s="157" t="s">
        <v>294</v>
      </c>
      <c r="V8" s="157" t="s">
        <v>296</v>
      </c>
      <c r="W8" s="157" t="s">
        <v>320</v>
      </c>
    </row>
    <row r="9" spans="1:25" s="153" customFormat="1" ht="13.5" customHeight="1">
      <c r="A9" s="194">
        <v>0</v>
      </c>
      <c r="B9" s="340">
        <v>1</v>
      </c>
      <c r="C9" s="340"/>
      <c r="D9" s="341">
        <v>2</v>
      </c>
      <c r="E9" s="341"/>
      <c r="F9" s="167">
        <v>3</v>
      </c>
      <c r="G9" s="167" t="s">
        <v>286</v>
      </c>
      <c r="H9" s="167">
        <v>4</v>
      </c>
      <c r="I9" s="167" t="s">
        <v>269</v>
      </c>
      <c r="J9" s="167">
        <v>5</v>
      </c>
      <c r="K9" s="167" t="s">
        <v>288</v>
      </c>
      <c r="L9" s="167" t="s">
        <v>289</v>
      </c>
      <c r="M9" s="167" t="s">
        <v>290</v>
      </c>
      <c r="N9" s="167">
        <v>6</v>
      </c>
      <c r="O9" s="241" t="s">
        <v>283</v>
      </c>
      <c r="P9" s="167">
        <v>8</v>
      </c>
      <c r="S9" s="154"/>
      <c r="T9" s="154"/>
      <c r="U9" s="154"/>
      <c r="V9" s="154"/>
      <c r="W9" s="154"/>
      <c r="Y9" s="154"/>
    </row>
    <row r="10" spans="1:25" s="248" customFormat="1" ht="15" customHeight="1">
      <c r="A10" s="166" t="s">
        <v>23</v>
      </c>
      <c r="B10" s="166"/>
      <c r="C10" s="166"/>
      <c r="D10" s="316" t="s">
        <v>336</v>
      </c>
      <c r="E10" s="316"/>
      <c r="F10" s="167">
        <v>1</v>
      </c>
      <c r="G10" s="169">
        <v>4359.531</v>
      </c>
      <c r="H10" s="169">
        <f>H11+H31</f>
        <v>4463</v>
      </c>
      <c r="I10" s="169">
        <f>I11+I31</f>
        <v>4463</v>
      </c>
      <c r="J10" s="169">
        <f>I10</f>
        <v>4463</v>
      </c>
      <c r="K10" s="169">
        <f>K11+K31</f>
        <v>1309</v>
      </c>
      <c r="L10" s="169">
        <f>L11+L31</f>
        <v>2677</v>
      </c>
      <c r="M10" s="169">
        <f>M11+M31</f>
        <v>4042</v>
      </c>
      <c r="N10" s="169">
        <f>N11+N31</f>
        <v>5400.2</v>
      </c>
      <c r="O10" s="284">
        <f>N10/J10</f>
        <v>1.2099932780640825</v>
      </c>
      <c r="P10" s="236"/>
      <c r="Q10" s="246"/>
      <c r="R10" s="177">
        <v>1</v>
      </c>
      <c r="S10" s="247">
        <f>S11+S31</f>
        <v>1309</v>
      </c>
      <c r="T10" s="247">
        <f>T11+T31</f>
        <v>1368</v>
      </c>
      <c r="U10" s="247">
        <f>U11+U31</f>
        <v>1365</v>
      </c>
      <c r="V10" s="247">
        <f>V11+V31</f>
        <v>1358.2</v>
      </c>
      <c r="W10" s="247">
        <f>W11+W31</f>
        <v>5400.2</v>
      </c>
      <c r="Y10" s="180">
        <f aca="true" t="shared" si="0" ref="Y10:Y41">W10-N10</f>
        <v>0</v>
      </c>
    </row>
    <row r="11" spans="1:25" s="27" customFormat="1" ht="39" customHeight="1">
      <c r="A11" s="333"/>
      <c r="B11" s="196">
        <v>1</v>
      </c>
      <c r="C11" s="166"/>
      <c r="D11" s="316" t="s">
        <v>337</v>
      </c>
      <c r="E11" s="316"/>
      <c r="F11" s="167">
        <v>2</v>
      </c>
      <c r="G11" s="169">
        <v>4311.528</v>
      </c>
      <c r="H11" s="169">
        <f aca="true" t="shared" si="1" ref="H11:N11">H12+H17+H18+H21+H22+H23</f>
        <v>4433</v>
      </c>
      <c r="I11" s="169">
        <f t="shared" si="1"/>
        <v>4433</v>
      </c>
      <c r="J11" s="169">
        <f aca="true" t="shared" si="2" ref="J11:J74">I11</f>
        <v>4433</v>
      </c>
      <c r="K11" s="169">
        <f t="shared" si="1"/>
        <v>1300</v>
      </c>
      <c r="L11" s="169">
        <f t="shared" si="1"/>
        <v>2659</v>
      </c>
      <c r="M11" s="169">
        <f t="shared" si="1"/>
        <v>4018</v>
      </c>
      <c r="N11" s="169">
        <f t="shared" si="1"/>
        <v>5370.2</v>
      </c>
      <c r="O11" s="242">
        <f>N11/J11</f>
        <v>1.2114143920595533</v>
      </c>
      <c r="P11" s="237"/>
      <c r="Q11" s="156"/>
      <c r="R11" s="116">
        <v>2</v>
      </c>
      <c r="S11" s="32">
        <f>S12+S17+S18+S21+S22+S23</f>
        <v>1300</v>
      </c>
      <c r="T11" s="32">
        <f>T12+T17+T18+T21+T22+T23</f>
        <v>1359</v>
      </c>
      <c r="U11" s="32">
        <f>U12+U17+U18+U21+U22+U23</f>
        <v>1359</v>
      </c>
      <c r="V11" s="32">
        <f>V12+V17+V18+V21+V22+V23</f>
        <v>1352.2</v>
      </c>
      <c r="W11" s="113">
        <f aca="true" t="shared" si="3" ref="W11:W73">SUM(S11:V11)</f>
        <v>5370.2</v>
      </c>
      <c r="Y11" s="74">
        <f t="shared" si="0"/>
        <v>0</v>
      </c>
    </row>
    <row r="12" spans="1:25" ht="37.5" customHeight="1">
      <c r="A12" s="333"/>
      <c r="B12" s="333"/>
      <c r="C12" s="166" t="s">
        <v>24</v>
      </c>
      <c r="D12" s="316" t="s">
        <v>338</v>
      </c>
      <c r="E12" s="316"/>
      <c r="F12" s="197">
        <v>3</v>
      </c>
      <c r="G12" s="168">
        <v>3729.77</v>
      </c>
      <c r="H12" s="168">
        <f>H13+H14+H15+H16</f>
        <v>3803</v>
      </c>
      <c r="I12" s="168">
        <f>I13+I14+I15+I16</f>
        <v>3803</v>
      </c>
      <c r="J12" s="169">
        <f t="shared" si="2"/>
        <v>3803</v>
      </c>
      <c r="K12" s="168">
        <f>SUM(K13:K16)</f>
        <v>1152</v>
      </c>
      <c r="L12" s="168">
        <f>SUM(L13:L16)</f>
        <v>2348</v>
      </c>
      <c r="M12" s="168">
        <f>SUM(M13:M16)</f>
        <v>3543</v>
      </c>
      <c r="N12" s="168">
        <f>SUM(N13:N16)</f>
        <v>4740.2</v>
      </c>
      <c r="O12" s="242">
        <f>N12/J12</f>
        <v>1.2464370234025768</v>
      </c>
      <c r="P12" s="237"/>
      <c r="Q12" s="155"/>
      <c r="R12" s="115">
        <v>3</v>
      </c>
      <c r="S12" s="28">
        <f>SUM(S13:S16)</f>
        <v>1152</v>
      </c>
      <c r="T12" s="28">
        <f>SUM(T13:T16)</f>
        <v>1196</v>
      </c>
      <c r="U12" s="28">
        <f>SUM(U13:U16)</f>
        <v>1195</v>
      </c>
      <c r="V12" s="28">
        <f>SUM(V13:V16)</f>
        <v>1197.2</v>
      </c>
      <c r="W12" s="113">
        <f t="shared" si="3"/>
        <v>4740.2</v>
      </c>
      <c r="Y12" s="74">
        <f t="shared" si="0"/>
        <v>0</v>
      </c>
    </row>
    <row r="13" spans="1:25" ht="14.25" customHeight="1">
      <c r="A13" s="333"/>
      <c r="B13" s="333"/>
      <c r="C13" s="166"/>
      <c r="D13" s="181" t="s">
        <v>147</v>
      </c>
      <c r="E13" s="181" t="s">
        <v>63</v>
      </c>
      <c r="F13" s="197">
        <v>4</v>
      </c>
      <c r="G13" s="168"/>
      <c r="H13" s="168"/>
      <c r="I13" s="168"/>
      <c r="J13" s="169">
        <f t="shared" si="2"/>
        <v>0</v>
      </c>
      <c r="K13" s="168"/>
      <c r="L13" s="168"/>
      <c r="M13" s="168"/>
      <c r="N13" s="168"/>
      <c r="O13" s="242"/>
      <c r="P13" s="237"/>
      <c r="Q13" s="155"/>
      <c r="R13" s="115">
        <v>4</v>
      </c>
      <c r="S13" s="113"/>
      <c r="T13" s="113"/>
      <c r="U13" s="114"/>
      <c r="V13" s="114"/>
      <c r="W13" s="113">
        <f t="shared" si="3"/>
        <v>0</v>
      </c>
      <c r="Y13" s="74">
        <f t="shared" si="0"/>
        <v>0</v>
      </c>
    </row>
    <row r="14" spans="1:25" ht="12" customHeight="1">
      <c r="A14" s="333"/>
      <c r="B14" s="333"/>
      <c r="C14" s="166"/>
      <c r="D14" s="181" t="s">
        <v>148</v>
      </c>
      <c r="E14" s="181" t="s">
        <v>64</v>
      </c>
      <c r="F14" s="197">
        <v>5</v>
      </c>
      <c r="G14" s="168">
        <v>12.286</v>
      </c>
      <c r="H14" s="168">
        <v>20</v>
      </c>
      <c r="I14" s="168">
        <f>H14</f>
        <v>20</v>
      </c>
      <c r="J14" s="169">
        <f t="shared" si="2"/>
        <v>20</v>
      </c>
      <c r="K14" s="168">
        <f>S14</f>
        <v>4</v>
      </c>
      <c r="L14" s="168">
        <f>S14+T14</f>
        <v>10</v>
      </c>
      <c r="M14" s="168">
        <f>S14+T14+U14</f>
        <v>14</v>
      </c>
      <c r="N14" s="168">
        <f>S14+T14+U14+V14</f>
        <v>20</v>
      </c>
      <c r="O14" s="242">
        <f>N14/J14</f>
        <v>1</v>
      </c>
      <c r="P14" s="237"/>
      <c r="Q14" s="155"/>
      <c r="R14" s="115">
        <v>5</v>
      </c>
      <c r="S14" s="113">
        <v>4</v>
      </c>
      <c r="T14" s="113">
        <v>6</v>
      </c>
      <c r="U14" s="114">
        <v>4</v>
      </c>
      <c r="V14" s="114">
        <v>6</v>
      </c>
      <c r="W14" s="113">
        <f t="shared" si="3"/>
        <v>20</v>
      </c>
      <c r="Y14" s="74">
        <f t="shared" si="0"/>
        <v>0</v>
      </c>
    </row>
    <row r="15" spans="1:25" s="254" customFormat="1" ht="12" customHeight="1">
      <c r="A15" s="333"/>
      <c r="B15" s="333"/>
      <c r="C15" s="166"/>
      <c r="D15" s="181" t="s">
        <v>211</v>
      </c>
      <c r="E15" s="181" t="s">
        <v>65</v>
      </c>
      <c r="F15" s="197">
        <v>6</v>
      </c>
      <c r="G15" s="168">
        <v>3717.484</v>
      </c>
      <c r="H15" s="168">
        <v>3783</v>
      </c>
      <c r="I15" s="168">
        <f>H15</f>
        <v>3783</v>
      </c>
      <c r="J15" s="169">
        <f t="shared" si="2"/>
        <v>3783</v>
      </c>
      <c r="K15" s="168">
        <f>S15</f>
        <v>1148</v>
      </c>
      <c r="L15" s="168">
        <f>S15+T15</f>
        <v>2338</v>
      </c>
      <c r="M15" s="168">
        <f>S15+T15+U15</f>
        <v>3529</v>
      </c>
      <c r="N15" s="168">
        <f>S15+T15+U15+V15</f>
        <v>4720.2</v>
      </c>
      <c r="O15" s="242">
        <f>N15/J15</f>
        <v>1.2477398889770024</v>
      </c>
      <c r="P15" s="237"/>
      <c r="Q15" s="250"/>
      <c r="R15" s="251">
        <v>6</v>
      </c>
      <c r="S15" s="252">
        <v>1148</v>
      </c>
      <c r="T15" s="252">
        <v>1190</v>
      </c>
      <c r="U15" s="253">
        <v>1191</v>
      </c>
      <c r="V15" s="253">
        <v>1191.2</v>
      </c>
      <c r="W15" s="252">
        <f t="shared" si="3"/>
        <v>4720.2</v>
      </c>
      <c r="Y15" s="255">
        <f t="shared" si="0"/>
        <v>0</v>
      </c>
    </row>
    <row r="16" spans="1:25" ht="12" customHeight="1">
      <c r="A16" s="333"/>
      <c r="B16" s="333"/>
      <c r="C16" s="166"/>
      <c r="D16" s="181" t="s">
        <v>212</v>
      </c>
      <c r="E16" s="181" t="s">
        <v>66</v>
      </c>
      <c r="F16" s="197">
        <v>7</v>
      </c>
      <c r="G16" s="168"/>
      <c r="H16" s="168"/>
      <c r="I16" s="168"/>
      <c r="J16" s="169">
        <f t="shared" si="2"/>
        <v>0</v>
      </c>
      <c r="K16" s="168"/>
      <c r="L16" s="168"/>
      <c r="M16" s="168"/>
      <c r="N16" s="168"/>
      <c r="O16" s="242"/>
      <c r="P16" s="237"/>
      <c r="Q16" s="155"/>
      <c r="R16" s="115">
        <v>7</v>
      </c>
      <c r="S16" s="113"/>
      <c r="T16" s="113"/>
      <c r="U16" s="114"/>
      <c r="V16" s="114"/>
      <c r="W16" s="113">
        <f t="shared" si="3"/>
        <v>0</v>
      </c>
      <c r="Y16" s="74">
        <f t="shared" si="0"/>
        <v>0</v>
      </c>
    </row>
    <row r="17" spans="1:25" ht="12" customHeight="1">
      <c r="A17" s="333"/>
      <c r="B17" s="333"/>
      <c r="C17" s="166" t="s">
        <v>25</v>
      </c>
      <c r="D17" s="316" t="s">
        <v>26</v>
      </c>
      <c r="E17" s="316"/>
      <c r="F17" s="197">
        <v>8</v>
      </c>
      <c r="G17" s="168"/>
      <c r="H17" s="168"/>
      <c r="I17" s="168"/>
      <c r="J17" s="169">
        <f t="shared" si="2"/>
        <v>0</v>
      </c>
      <c r="K17" s="168"/>
      <c r="L17" s="168"/>
      <c r="M17" s="168"/>
      <c r="N17" s="168"/>
      <c r="O17" s="242"/>
      <c r="P17" s="237"/>
      <c r="Q17" s="155"/>
      <c r="R17" s="115">
        <v>8</v>
      </c>
      <c r="S17" s="113"/>
      <c r="T17" s="113"/>
      <c r="U17" s="114"/>
      <c r="V17" s="114"/>
      <c r="W17" s="113">
        <f t="shared" si="3"/>
        <v>0</v>
      </c>
      <c r="Y17" s="74">
        <f t="shared" si="0"/>
        <v>0</v>
      </c>
    </row>
    <row r="18" spans="1:25" ht="54" customHeight="1">
      <c r="A18" s="333"/>
      <c r="B18" s="333"/>
      <c r="C18" s="166" t="s">
        <v>27</v>
      </c>
      <c r="D18" s="316" t="s">
        <v>339</v>
      </c>
      <c r="E18" s="316"/>
      <c r="F18" s="197">
        <v>9</v>
      </c>
      <c r="G18" s="168">
        <v>302.685</v>
      </c>
      <c r="H18" s="168">
        <v>310</v>
      </c>
      <c r="I18" s="168">
        <f aca="true" t="shared" si="4" ref="I18:N18">I19+I20</f>
        <v>310</v>
      </c>
      <c r="J18" s="169">
        <f t="shared" si="2"/>
        <v>310</v>
      </c>
      <c r="K18" s="168">
        <f t="shared" si="4"/>
        <v>75</v>
      </c>
      <c r="L18" s="168">
        <f t="shared" si="4"/>
        <v>155</v>
      </c>
      <c r="M18" s="168">
        <f t="shared" si="4"/>
        <v>235</v>
      </c>
      <c r="N18" s="168">
        <f t="shared" si="4"/>
        <v>310</v>
      </c>
      <c r="O18" s="242">
        <f>N18/J18</f>
        <v>1</v>
      </c>
      <c r="P18" s="237"/>
      <c r="Q18" s="155"/>
      <c r="R18" s="115">
        <v>9</v>
      </c>
      <c r="S18" s="28">
        <f>S19+S20</f>
        <v>75</v>
      </c>
      <c r="T18" s="28">
        <f>T19+T20</f>
        <v>80</v>
      </c>
      <c r="U18" s="28">
        <f>U19+U20</f>
        <v>80</v>
      </c>
      <c r="V18" s="28">
        <f>V19+V20</f>
        <v>75</v>
      </c>
      <c r="W18" s="113">
        <f t="shared" si="3"/>
        <v>310</v>
      </c>
      <c r="Y18" s="74">
        <f t="shared" si="0"/>
        <v>0</v>
      </c>
    </row>
    <row r="19" spans="1:25" ht="24" customHeight="1">
      <c r="A19" s="333"/>
      <c r="B19" s="333"/>
      <c r="C19" s="333"/>
      <c r="D19" s="198" t="s">
        <v>14</v>
      </c>
      <c r="E19" s="199" t="s">
        <v>226</v>
      </c>
      <c r="F19" s="197">
        <v>10</v>
      </c>
      <c r="G19" s="168">
        <v>302.685</v>
      </c>
      <c r="H19" s="168">
        <v>310</v>
      </c>
      <c r="I19" s="168">
        <f>H19</f>
        <v>310</v>
      </c>
      <c r="J19" s="169">
        <f t="shared" si="2"/>
        <v>310</v>
      </c>
      <c r="K19" s="168">
        <f>S19</f>
        <v>75</v>
      </c>
      <c r="L19" s="168">
        <f>S19+T19</f>
        <v>155</v>
      </c>
      <c r="M19" s="168">
        <f>S19+T19+U19</f>
        <v>235</v>
      </c>
      <c r="N19" s="168">
        <f>S19+T19+U19+V19</f>
        <v>310</v>
      </c>
      <c r="O19" s="242">
        <f>N19/J19</f>
        <v>1</v>
      </c>
      <c r="P19" s="237"/>
      <c r="Q19" s="155"/>
      <c r="R19" s="115">
        <v>10</v>
      </c>
      <c r="S19" s="113">
        <v>75</v>
      </c>
      <c r="T19" s="113">
        <v>80</v>
      </c>
      <c r="U19" s="114">
        <v>80</v>
      </c>
      <c r="V19" s="114">
        <v>75</v>
      </c>
      <c r="W19" s="113">
        <f t="shared" si="3"/>
        <v>310</v>
      </c>
      <c r="Y19" s="74">
        <f t="shared" si="0"/>
        <v>0</v>
      </c>
    </row>
    <row r="20" spans="1:25" ht="25.5" customHeight="1">
      <c r="A20" s="333"/>
      <c r="B20" s="333"/>
      <c r="C20" s="333"/>
      <c r="D20" s="198" t="s">
        <v>15</v>
      </c>
      <c r="E20" s="199" t="s">
        <v>28</v>
      </c>
      <c r="F20" s="197">
        <v>11</v>
      </c>
      <c r="G20" s="168"/>
      <c r="H20" s="168"/>
      <c r="I20" s="168"/>
      <c r="J20" s="169">
        <f t="shared" si="2"/>
        <v>0</v>
      </c>
      <c r="K20" s="168"/>
      <c r="L20" s="168"/>
      <c r="M20" s="168"/>
      <c r="N20" s="168"/>
      <c r="O20" s="242"/>
      <c r="P20" s="237"/>
      <c r="Q20" s="155"/>
      <c r="R20" s="115">
        <v>11</v>
      </c>
      <c r="S20" s="113"/>
      <c r="T20" s="113"/>
      <c r="U20" s="114"/>
      <c r="V20" s="114"/>
      <c r="W20" s="113">
        <f t="shared" si="3"/>
        <v>0</v>
      </c>
      <c r="Y20" s="74">
        <f t="shared" si="0"/>
        <v>0</v>
      </c>
    </row>
    <row r="21" spans="1:25" s="260" customFormat="1" ht="12" customHeight="1">
      <c r="A21" s="333"/>
      <c r="B21" s="333"/>
      <c r="C21" s="166" t="s">
        <v>29</v>
      </c>
      <c r="D21" s="316" t="s">
        <v>227</v>
      </c>
      <c r="E21" s="316"/>
      <c r="F21" s="197">
        <v>12</v>
      </c>
      <c r="G21" s="168">
        <v>26.706</v>
      </c>
      <c r="H21" s="168">
        <v>25</v>
      </c>
      <c r="I21" s="168">
        <f>H21</f>
        <v>25</v>
      </c>
      <c r="J21" s="169">
        <f t="shared" si="2"/>
        <v>25</v>
      </c>
      <c r="K21" s="168">
        <f>S21</f>
        <v>6</v>
      </c>
      <c r="L21" s="168">
        <f>S21+T21</f>
        <v>12</v>
      </c>
      <c r="M21" s="168">
        <f>S21+T21+U21</f>
        <v>18</v>
      </c>
      <c r="N21" s="168">
        <f>S21+T21+U21+V21</f>
        <v>25</v>
      </c>
      <c r="O21" s="242">
        <f>N21/J21</f>
        <v>1</v>
      </c>
      <c r="P21" s="237"/>
      <c r="Q21" s="256"/>
      <c r="R21" s="257">
        <v>12</v>
      </c>
      <c r="S21" s="258">
        <v>6</v>
      </c>
      <c r="T21" s="258">
        <v>6</v>
      </c>
      <c r="U21" s="259">
        <v>6</v>
      </c>
      <c r="V21" s="259">
        <v>7</v>
      </c>
      <c r="W21" s="258">
        <f t="shared" si="3"/>
        <v>25</v>
      </c>
      <c r="Y21" s="261">
        <f t="shared" si="0"/>
        <v>0</v>
      </c>
    </row>
    <row r="22" spans="1:25" ht="30" customHeight="1">
      <c r="A22" s="333"/>
      <c r="B22" s="333"/>
      <c r="C22" s="166" t="s">
        <v>30</v>
      </c>
      <c r="D22" s="316" t="s">
        <v>119</v>
      </c>
      <c r="E22" s="316"/>
      <c r="F22" s="197">
        <v>13</v>
      </c>
      <c r="G22" s="168"/>
      <c r="H22" s="168"/>
      <c r="I22" s="168"/>
      <c r="J22" s="169">
        <f t="shared" si="2"/>
        <v>0</v>
      </c>
      <c r="K22" s="168"/>
      <c r="L22" s="168"/>
      <c r="M22" s="168"/>
      <c r="N22" s="168"/>
      <c r="O22" s="242"/>
      <c r="P22" s="237"/>
      <c r="Q22" s="155"/>
      <c r="R22" s="115">
        <v>13</v>
      </c>
      <c r="S22" s="113"/>
      <c r="T22" s="113"/>
      <c r="U22" s="114"/>
      <c r="V22" s="114"/>
      <c r="W22" s="113">
        <f t="shared" si="3"/>
        <v>0</v>
      </c>
      <c r="Y22" s="74">
        <f t="shared" si="0"/>
        <v>0</v>
      </c>
    </row>
    <row r="23" spans="1:25" ht="41.25" customHeight="1">
      <c r="A23" s="333"/>
      <c r="B23" s="166"/>
      <c r="C23" s="166" t="s">
        <v>36</v>
      </c>
      <c r="D23" s="327" t="s">
        <v>241</v>
      </c>
      <c r="E23" s="328"/>
      <c r="F23" s="197">
        <v>14</v>
      </c>
      <c r="G23" s="168">
        <v>252.367</v>
      </c>
      <c r="H23" s="168">
        <f aca="true" t="shared" si="5" ref="H23:N23">H24+H25+H28+H29+H30</f>
        <v>295</v>
      </c>
      <c r="I23" s="168">
        <f t="shared" si="5"/>
        <v>295</v>
      </c>
      <c r="J23" s="169">
        <f t="shared" si="2"/>
        <v>295</v>
      </c>
      <c r="K23" s="169">
        <f t="shared" si="5"/>
        <v>67</v>
      </c>
      <c r="L23" s="169">
        <f t="shared" si="5"/>
        <v>144</v>
      </c>
      <c r="M23" s="169">
        <f t="shared" si="5"/>
        <v>222</v>
      </c>
      <c r="N23" s="169">
        <f t="shared" si="5"/>
        <v>295</v>
      </c>
      <c r="O23" s="242">
        <f>N23/J23</f>
        <v>1</v>
      </c>
      <c r="P23" s="237"/>
      <c r="Q23" s="155"/>
      <c r="R23" s="115">
        <v>14</v>
      </c>
      <c r="S23" s="32">
        <f>S24+S25+S28+S29+S30</f>
        <v>67</v>
      </c>
      <c r="T23" s="32">
        <f>T24+T25+T28+T29+T30</f>
        <v>77</v>
      </c>
      <c r="U23" s="32">
        <f>U24+U25+U28+U29+U30</f>
        <v>78</v>
      </c>
      <c r="V23" s="32">
        <f>V24+V25+V28+V29+V30</f>
        <v>73</v>
      </c>
      <c r="W23" s="113">
        <f t="shared" si="3"/>
        <v>295</v>
      </c>
      <c r="Y23" s="74">
        <f t="shared" si="0"/>
        <v>0</v>
      </c>
    </row>
    <row r="24" spans="1:25" s="260" customFormat="1" ht="15" customHeight="1">
      <c r="A24" s="333"/>
      <c r="B24" s="166"/>
      <c r="C24" s="166"/>
      <c r="D24" s="181" t="s">
        <v>122</v>
      </c>
      <c r="E24" s="181" t="s">
        <v>120</v>
      </c>
      <c r="F24" s="197">
        <v>15</v>
      </c>
      <c r="G24" s="168">
        <v>225.637</v>
      </c>
      <c r="H24" s="168">
        <v>245</v>
      </c>
      <c r="I24" s="168">
        <f>H24</f>
        <v>245</v>
      </c>
      <c r="J24" s="169">
        <f t="shared" si="2"/>
        <v>245</v>
      </c>
      <c r="K24" s="168">
        <f>S24</f>
        <v>60</v>
      </c>
      <c r="L24" s="168">
        <f>S24+T24</f>
        <v>120</v>
      </c>
      <c r="M24" s="168">
        <f>S24+T24+U24</f>
        <v>185</v>
      </c>
      <c r="N24" s="168">
        <f>S24+T24+U24+V24</f>
        <v>245</v>
      </c>
      <c r="O24" s="242">
        <f>N24/J24</f>
        <v>1</v>
      </c>
      <c r="P24" s="237"/>
      <c r="Q24" s="256"/>
      <c r="R24" s="251">
        <v>15</v>
      </c>
      <c r="S24" s="252">
        <v>60</v>
      </c>
      <c r="T24" s="252">
        <v>60</v>
      </c>
      <c r="U24" s="253">
        <v>65</v>
      </c>
      <c r="V24" s="253">
        <v>60</v>
      </c>
      <c r="W24" s="252">
        <f t="shared" si="3"/>
        <v>245</v>
      </c>
      <c r="Y24" s="261">
        <f t="shared" si="0"/>
        <v>0</v>
      </c>
    </row>
    <row r="25" spans="1:25" ht="51.75" customHeight="1">
      <c r="A25" s="333"/>
      <c r="B25" s="166"/>
      <c r="C25" s="166"/>
      <c r="D25" s="181" t="s">
        <v>193</v>
      </c>
      <c r="E25" s="181" t="s">
        <v>340</v>
      </c>
      <c r="F25" s="197">
        <v>16</v>
      </c>
      <c r="G25" s="168">
        <v>0</v>
      </c>
      <c r="H25" s="168">
        <v>0</v>
      </c>
      <c r="I25" s="168">
        <f>I27+I28</f>
        <v>0</v>
      </c>
      <c r="J25" s="169">
        <f t="shared" si="2"/>
        <v>0</v>
      </c>
      <c r="K25" s="168">
        <v>0</v>
      </c>
      <c r="L25" s="168">
        <v>0</v>
      </c>
      <c r="M25" s="168">
        <v>0</v>
      </c>
      <c r="N25" s="168">
        <v>0</v>
      </c>
      <c r="O25" s="242"/>
      <c r="P25" s="237"/>
      <c r="Q25" s="155"/>
      <c r="R25" s="115">
        <v>16</v>
      </c>
      <c r="S25" s="113"/>
      <c r="T25" s="113"/>
      <c r="U25" s="114"/>
      <c r="V25" s="114"/>
      <c r="W25" s="113">
        <f t="shared" si="3"/>
        <v>0</v>
      </c>
      <c r="Y25" s="74">
        <f t="shared" si="0"/>
        <v>0</v>
      </c>
    </row>
    <row r="26" spans="1:25" ht="14.25" customHeight="1">
      <c r="A26" s="333"/>
      <c r="B26" s="166"/>
      <c r="C26" s="166"/>
      <c r="D26" s="181"/>
      <c r="E26" s="181" t="s">
        <v>228</v>
      </c>
      <c r="F26" s="197">
        <v>17</v>
      </c>
      <c r="G26" s="168"/>
      <c r="H26" s="168"/>
      <c r="I26" s="168"/>
      <c r="J26" s="169">
        <f t="shared" si="2"/>
        <v>0</v>
      </c>
      <c r="K26" s="168"/>
      <c r="L26" s="168"/>
      <c r="M26" s="168"/>
      <c r="N26" s="168"/>
      <c r="O26" s="242"/>
      <c r="P26" s="237"/>
      <c r="Q26" s="155"/>
      <c r="R26" s="115">
        <v>17</v>
      </c>
      <c r="S26" s="113"/>
      <c r="T26" s="113"/>
      <c r="U26" s="114"/>
      <c r="V26" s="114"/>
      <c r="W26" s="113">
        <f t="shared" si="3"/>
        <v>0</v>
      </c>
      <c r="Y26" s="74">
        <f t="shared" si="0"/>
        <v>0</v>
      </c>
    </row>
    <row r="27" spans="1:25" ht="12.75" customHeight="1">
      <c r="A27" s="333"/>
      <c r="B27" s="166"/>
      <c r="C27" s="166"/>
      <c r="D27" s="181"/>
      <c r="E27" s="181" t="s">
        <v>213</v>
      </c>
      <c r="F27" s="197">
        <v>18</v>
      </c>
      <c r="G27" s="168"/>
      <c r="H27" s="168"/>
      <c r="I27" s="168"/>
      <c r="J27" s="169">
        <f t="shared" si="2"/>
        <v>0</v>
      </c>
      <c r="K27" s="168"/>
      <c r="L27" s="168"/>
      <c r="M27" s="168"/>
      <c r="N27" s="168"/>
      <c r="O27" s="242"/>
      <c r="P27" s="237"/>
      <c r="Q27" s="155"/>
      <c r="R27" s="115">
        <v>18</v>
      </c>
      <c r="S27" s="113"/>
      <c r="T27" s="113"/>
      <c r="U27" s="114"/>
      <c r="V27" s="114"/>
      <c r="W27" s="113">
        <f t="shared" si="3"/>
        <v>0</v>
      </c>
      <c r="Y27" s="74">
        <f t="shared" si="0"/>
        <v>0</v>
      </c>
    </row>
    <row r="28" spans="1:25" ht="24.75" customHeight="1">
      <c r="A28" s="333"/>
      <c r="B28" s="166"/>
      <c r="C28" s="166"/>
      <c r="D28" s="181" t="s">
        <v>195</v>
      </c>
      <c r="E28" s="181" t="s">
        <v>121</v>
      </c>
      <c r="F28" s="197">
        <v>19</v>
      </c>
      <c r="G28" s="168"/>
      <c r="H28" s="168"/>
      <c r="I28" s="168"/>
      <c r="J28" s="169">
        <f t="shared" si="2"/>
        <v>0</v>
      </c>
      <c r="K28" s="168"/>
      <c r="L28" s="168"/>
      <c r="M28" s="168"/>
      <c r="N28" s="168"/>
      <c r="O28" s="242"/>
      <c r="P28" s="237"/>
      <c r="Q28" s="155"/>
      <c r="R28" s="115">
        <v>19</v>
      </c>
      <c r="S28" s="113"/>
      <c r="T28" s="113"/>
      <c r="U28" s="114"/>
      <c r="V28" s="114"/>
      <c r="W28" s="113">
        <f t="shared" si="3"/>
        <v>0</v>
      </c>
      <c r="Y28" s="74">
        <f t="shared" si="0"/>
        <v>0</v>
      </c>
    </row>
    <row r="29" spans="1:25" ht="27.75" customHeight="1">
      <c r="A29" s="333"/>
      <c r="B29" s="166"/>
      <c r="C29" s="166"/>
      <c r="D29" s="181" t="s">
        <v>196</v>
      </c>
      <c r="E29" s="181" t="s">
        <v>107</v>
      </c>
      <c r="F29" s="197">
        <v>20</v>
      </c>
      <c r="G29" s="168"/>
      <c r="H29" s="168"/>
      <c r="I29" s="168"/>
      <c r="J29" s="169">
        <f t="shared" si="2"/>
        <v>0</v>
      </c>
      <c r="K29" s="168"/>
      <c r="L29" s="168"/>
      <c r="M29" s="168"/>
      <c r="N29" s="168"/>
      <c r="O29" s="242"/>
      <c r="P29" s="237"/>
      <c r="Q29" s="155"/>
      <c r="R29" s="115">
        <v>20</v>
      </c>
      <c r="S29" s="113"/>
      <c r="T29" s="113"/>
      <c r="U29" s="114"/>
      <c r="V29" s="114"/>
      <c r="W29" s="113">
        <f t="shared" si="3"/>
        <v>0</v>
      </c>
      <c r="Y29" s="74">
        <f t="shared" si="0"/>
        <v>0</v>
      </c>
    </row>
    <row r="30" spans="1:25" ht="12.75" customHeight="1">
      <c r="A30" s="333"/>
      <c r="B30" s="166"/>
      <c r="C30" s="166"/>
      <c r="D30" s="181" t="s">
        <v>197</v>
      </c>
      <c r="E30" s="181" t="s">
        <v>66</v>
      </c>
      <c r="F30" s="197">
        <v>21</v>
      </c>
      <c r="G30" s="168">
        <v>26.73</v>
      </c>
      <c r="H30" s="168">
        <v>50</v>
      </c>
      <c r="I30" s="168">
        <f>H30</f>
        <v>50</v>
      </c>
      <c r="J30" s="169">
        <f t="shared" si="2"/>
        <v>50</v>
      </c>
      <c r="K30" s="168">
        <f>S30</f>
        <v>7</v>
      </c>
      <c r="L30" s="168">
        <f>S30+T30</f>
        <v>24</v>
      </c>
      <c r="M30" s="168">
        <f>S30+T30+U30</f>
        <v>37</v>
      </c>
      <c r="N30" s="168">
        <f>S30+T30+U30+V30</f>
        <v>50</v>
      </c>
      <c r="O30" s="242">
        <f>N30/J30</f>
        <v>1</v>
      </c>
      <c r="P30" s="237"/>
      <c r="Q30" s="155"/>
      <c r="R30" s="115">
        <v>21</v>
      </c>
      <c r="S30" s="113">
        <v>7</v>
      </c>
      <c r="T30" s="113">
        <v>17</v>
      </c>
      <c r="U30" s="114">
        <v>13</v>
      </c>
      <c r="V30" s="114">
        <v>13</v>
      </c>
      <c r="W30" s="113">
        <f t="shared" si="3"/>
        <v>50</v>
      </c>
      <c r="Y30" s="74">
        <f t="shared" si="0"/>
        <v>0</v>
      </c>
    </row>
    <row r="31" spans="1:25" s="27" customFormat="1" ht="40.5" customHeight="1">
      <c r="A31" s="333"/>
      <c r="B31" s="166">
        <v>2</v>
      </c>
      <c r="C31" s="166"/>
      <c r="D31" s="316" t="s">
        <v>341</v>
      </c>
      <c r="E31" s="316"/>
      <c r="F31" s="167">
        <v>22</v>
      </c>
      <c r="G31" s="169">
        <v>48.003</v>
      </c>
      <c r="H31" s="169">
        <f aca="true" t="shared" si="6" ref="H31:N31">H32+H33+H34+H35+H36</f>
        <v>30</v>
      </c>
      <c r="I31" s="169">
        <f t="shared" si="6"/>
        <v>30</v>
      </c>
      <c r="J31" s="169">
        <f t="shared" si="2"/>
        <v>30</v>
      </c>
      <c r="K31" s="169">
        <f t="shared" si="6"/>
        <v>9</v>
      </c>
      <c r="L31" s="169">
        <f t="shared" si="6"/>
        <v>18</v>
      </c>
      <c r="M31" s="169">
        <f t="shared" si="6"/>
        <v>24</v>
      </c>
      <c r="N31" s="169">
        <f t="shared" si="6"/>
        <v>30</v>
      </c>
      <c r="O31" s="242">
        <f>N31/J31</f>
        <v>1</v>
      </c>
      <c r="P31" s="237"/>
      <c r="Q31" s="156"/>
      <c r="R31" s="116">
        <v>22</v>
      </c>
      <c r="S31" s="32">
        <f>S32+S33+S34+S35+S36</f>
        <v>9</v>
      </c>
      <c r="T31" s="32">
        <f>T32+T33+T34+T35+T36</f>
        <v>9</v>
      </c>
      <c r="U31" s="32">
        <f>U32+U33+U34+U35+U36</f>
        <v>6</v>
      </c>
      <c r="V31" s="32">
        <f>V32+V33+V34+V35+V36</f>
        <v>6</v>
      </c>
      <c r="W31" s="113">
        <f t="shared" si="3"/>
        <v>30</v>
      </c>
      <c r="Y31" s="74">
        <f t="shared" si="0"/>
        <v>0</v>
      </c>
    </row>
    <row r="32" spans="1:25" ht="16.5" customHeight="1">
      <c r="A32" s="333"/>
      <c r="B32" s="333"/>
      <c r="C32" s="166" t="s">
        <v>24</v>
      </c>
      <c r="D32" s="329" t="s">
        <v>31</v>
      </c>
      <c r="E32" s="329"/>
      <c r="F32" s="167">
        <v>23</v>
      </c>
      <c r="G32" s="168"/>
      <c r="H32" s="168"/>
      <c r="I32" s="168"/>
      <c r="J32" s="169">
        <f t="shared" si="2"/>
        <v>0</v>
      </c>
      <c r="K32" s="168"/>
      <c r="L32" s="168"/>
      <c r="M32" s="168"/>
      <c r="N32" s="168"/>
      <c r="O32" s="242"/>
      <c r="P32" s="237"/>
      <c r="Q32" s="155"/>
      <c r="R32" s="115">
        <v>23</v>
      </c>
      <c r="S32" s="113"/>
      <c r="T32" s="113"/>
      <c r="U32" s="114"/>
      <c r="V32" s="114"/>
      <c r="W32" s="113">
        <f t="shared" si="3"/>
        <v>0</v>
      </c>
      <c r="Y32" s="74">
        <f t="shared" si="0"/>
        <v>0</v>
      </c>
    </row>
    <row r="33" spans="1:25" ht="17.25" customHeight="1">
      <c r="A33" s="333"/>
      <c r="B33" s="333"/>
      <c r="C33" s="166" t="s">
        <v>25</v>
      </c>
      <c r="D33" s="329" t="s">
        <v>67</v>
      </c>
      <c r="E33" s="329"/>
      <c r="F33" s="167">
        <v>24</v>
      </c>
      <c r="G33" s="168"/>
      <c r="H33" s="168"/>
      <c r="I33" s="168"/>
      <c r="J33" s="169">
        <f t="shared" si="2"/>
        <v>0</v>
      </c>
      <c r="K33" s="168"/>
      <c r="L33" s="168"/>
      <c r="M33" s="168"/>
      <c r="N33" s="168"/>
      <c r="O33" s="242"/>
      <c r="P33" s="237"/>
      <c r="Q33" s="155"/>
      <c r="R33" s="115">
        <v>24</v>
      </c>
      <c r="S33" s="113"/>
      <c r="T33" s="113"/>
      <c r="U33" s="114"/>
      <c r="V33" s="114"/>
      <c r="W33" s="113">
        <f t="shared" si="3"/>
        <v>0</v>
      </c>
      <c r="Y33" s="74">
        <f t="shared" si="0"/>
        <v>0</v>
      </c>
    </row>
    <row r="34" spans="1:25" ht="15.75" customHeight="1">
      <c r="A34" s="333"/>
      <c r="B34" s="333"/>
      <c r="C34" s="166" t="s">
        <v>27</v>
      </c>
      <c r="D34" s="329" t="s">
        <v>68</v>
      </c>
      <c r="E34" s="329"/>
      <c r="F34" s="167">
        <v>25</v>
      </c>
      <c r="G34" s="168"/>
      <c r="H34" s="168"/>
      <c r="I34" s="168"/>
      <c r="J34" s="169">
        <f t="shared" si="2"/>
        <v>0</v>
      </c>
      <c r="K34" s="168"/>
      <c r="L34" s="168"/>
      <c r="M34" s="168"/>
      <c r="N34" s="168"/>
      <c r="O34" s="242"/>
      <c r="P34" s="237"/>
      <c r="Q34" s="155"/>
      <c r="R34" s="115">
        <v>25</v>
      </c>
      <c r="S34" s="113"/>
      <c r="T34" s="113"/>
      <c r="U34" s="114"/>
      <c r="V34" s="114"/>
      <c r="W34" s="113">
        <f t="shared" si="3"/>
        <v>0</v>
      </c>
      <c r="Y34" s="74">
        <f t="shared" si="0"/>
        <v>0</v>
      </c>
    </row>
    <row r="35" spans="1:25" ht="16.5" customHeight="1">
      <c r="A35" s="333"/>
      <c r="B35" s="333"/>
      <c r="C35" s="166" t="s">
        <v>29</v>
      </c>
      <c r="D35" s="329" t="s">
        <v>32</v>
      </c>
      <c r="E35" s="329"/>
      <c r="F35" s="167">
        <v>26</v>
      </c>
      <c r="G35" s="168">
        <v>48.003</v>
      </c>
      <c r="H35" s="168">
        <v>30</v>
      </c>
      <c r="I35" s="168">
        <f>H35</f>
        <v>30</v>
      </c>
      <c r="J35" s="169">
        <f t="shared" si="2"/>
        <v>30</v>
      </c>
      <c r="K35" s="168">
        <f>S35</f>
        <v>9</v>
      </c>
      <c r="L35" s="168">
        <f>S35+T35</f>
        <v>18</v>
      </c>
      <c r="M35" s="168">
        <f>S35+T35+U35</f>
        <v>24</v>
      </c>
      <c r="N35" s="168">
        <f>S35+T35+U35+V35</f>
        <v>30</v>
      </c>
      <c r="O35" s="242">
        <f>N35/J35</f>
        <v>1</v>
      </c>
      <c r="P35" s="237"/>
      <c r="Q35" s="155"/>
      <c r="R35" s="115">
        <v>26</v>
      </c>
      <c r="S35" s="113">
        <v>9</v>
      </c>
      <c r="T35" s="113">
        <v>9</v>
      </c>
      <c r="U35" s="114">
        <v>6</v>
      </c>
      <c r="V35" s="114">
        <v>6</v>
      </c>
      <c r="W35" s="113">
        <f t="shared" si="3"/>
        <v>30</v>
      </c>
      <c r="Y35" s="74">
        <f t="shared" si="0"/>
        <v>0</v>
      </c>
    </row>
    <row r="36" spans="1:25" ht="15" customHeight="1">
      <c r="A36" s="333"/>
      <c r="B36" s="333"/>
      <c r="C36" s="166" t="s">
        <v>30</v>
      </c>
      <c r="D36" s="329" t="s">
        <v>33</v>
      </c>
      <c r="E36" s="329"/>
      <c r="F36" s="167">
        <v>27</v>
      </c>
      <c r="G36" s="168"/>
      <c r="H36" s="168"/>
      <c r="I36" s="168"/>
      <c r="J36" s="169">
        <f t="shared" si="2"/>
        <v>0</v>
      </c>
      <c r="K36" s="168"/>
      <c r="L36" s="168"/>
      <c r="M36" s="168"/>
      <c r="N36" s="168"/>
      <c r="O36" s="242"/>
      <c r="P36" s="237"/>
      <c r="Q36" s="155"/>
      <c r="R36" s="115">
        <v>27</v>
      </c>
      <c r="S36" s="113"/>
      <c r="T36" s="113"/>
      <c r="U36" s="114"/>
      <c r="V36" s="114"/>
      <c r="W36" s="113">
        <f t="shared" si="3"/>
        <v>0</v>
      </c>
      <c r="Y36" s="74">
        <f t="shared" si="0"/>
        <v>0</v>
      </c>
    </row>
    <row r="37" spans="1:25" s="248" customFormat="1" ht="27.75" customHeight="1">
      <c r="A37" s="166" t="s">
        <v>13</v>
      </c>
      <c r="B37" s="325" t="s">
        <v>342</v>
      </c>
      <c r="C37" s="336"/>
      <c r="D37" s="336"/>
      <c r="E37" s="326"/>
      <c r="F37" s="167">
        <v>28</v>
      </c>
      <c r="G37" s="169">
        <v>3730.148</v>
      </c>
      <c r="H37" s="169">
        <f aca="true" t="shared" si="7" ref="H37:N37">H38+H139</f>
        <v>4046</v>
      </c>
      <c r="I37" s="169">
        <f t="shared" si="7"/>
        <v>4046</v>
      </c>
      <c r="J37" s="169">
        <f t="shared" si="7"/>
        <v>4046</v>
      </c>
      <c r="K37" s="169">
        <f t="shared" si="7"/>
        <v>1186.85308</v>
      </c>
      <c r="L37" s="169">
        <f t="shared" si="7"/>
        <v>2495.26728</v>
      </c>
      <c r="M37" s="169">
        <f t="shared" si="7"/>
        <v>3690.4734799999997</v>
      </c>
      <c r="N37" s="169">
        <f t="shared" si="7"/>
        <v>4855.257680000001</v>
      </c>
      <c r="O37" s="284">
        <f>N37/J37</f>
        <v>1.2000142560553635</v>
      </c>
      <c r="P37" s="236"/>
      <c r="Q37" s="246"/>
      <c r="R37" s="115">
        <v>28</v>
      </c>
      <c r="S37" s="247">
        <f>S38+S139</f>
        <v>1186.85308</v>
      </c>
      <c r="T37" s="247">
        <f>T38+T139</f>
        <v>1310.4142</v>
      </c>
      <c r="U37" s="247">
        <f>U38+U139</f>
        <v>1195.2062</v>
      </c>
      <c r="V37" s="247">
        <f>V38+V139</f>
        <v>1162.7842</v>
      </c>
      <c r="W37" s="247">
        <f>W38+W139</f>
        <v>4855.257680000001</v>
      </c>
      <c r="X37" s="180">
        <f aca="true" t="shared" si="8" ref="X37:X68">H37-J37</f>
        <v>0</v>
      </c>
      <c r="Y37" s="180">
        <f t="shared" si="0"/>
        <v>0</v>
      </c>
    </row>
    <row r="38" spans="1:25" s="27" customFormat="1" ht="39" customHeight="1">
      <c r="A38" s="333"/>
      <c r="B38" s="166">
        <v>1</v>
      </c>
      <c r="C38" s="316" t="s">
        <v>343</v>
      </c>
      <c r="D38" s="316"/>
      <c r="E38" s="316"/>
      <c r="F38" s="167">
        <v>29</v>
      </c>
      <c r="G38" s="171">
        <v>3730.148</v>
      </c>
      <c r="H38" s="171">
        <f aca="true" t="shared" si="9" ref="H38:N38">H39+H87+H94+H122</f>
        <v>4046</v>
      </c>
      <c r="I38" s="171">
        <f t="shared" si="9"/>
        <v>4046</v>
      </c>
      <c r="J38" s="171">
        <f t="shared" si="9"/>
        <v>4046</v>
      </c>
      <c r="K38" s="169">
        <f t="shared" si="9"/>
        <v>1186.85308</v>
      </c>
      <c r="L38" s="169">
        <f t="shared" si="9"/>
        <v>2495.26728</v>
      </c>
      <c r="M38" s="169">
        <f t="shared" si="9"/>
        <v>3690.4734799999997</v>
      </c>
      <c r="N38" s="169">
        <f t="shared" si="9"/>
        <v>4855.257680000001</v>
      </c>
      <c r="O38" s="242">
        <f>N38/J38</f>
        <v>1.2000142560553635</v>
      </c>
      <c r="P38" s="237"/>
      <c r="Q38" s="156"/>
      <c r="R38" s="115">
        <v>29</v>
      </c>
      <c r="S38" s="32">
        <f>S39+S87+S94+S122</f>
        <v>1186.85308</v>
      </c>
      <c r="T38" s="32">
        <f>T39+T87+T94+T122</f>
        <v>1310.4142</v>
      </c>
      <c r="U38" s="32">
        <f>U39+U87+U94+U122</f>
        <v>1195.2062</v>
      </c>
      <c r="V38" s="32">
        <f>V39+V87+V94+V122</f>
        <v>1162.7842</v>
      </c>
      <c r="W38" s="113">
        <f t="shared" si="3"/>
        <v>4855.257680000001</v>
      </c>
      <c r="X38" s="74">
        <f t="shared" si="8"/>
        <v>0</v>
      </c>
      <c r="Y38" s="74">
        <f t="shared" si="0"/>
        <v>0</v>
      </c>
    </row>
    <row r="39" spans="1:25" ht="30" customHeight="1">
      <c r="A39" s="333"/>
      <c r="B39" s="348"/>
      <c r="C39" s="316" t="s">
        <v>344</v>
      </c>
      <c r="D39" s="316"/>
      <c r="E39" s="316"/>
      <c r="F39" s="167">
        <v>30</v>
      </c>
      <c r="G39" s="169">
        <v>872.5859999999999</v>
      </c>
      <c r="H39" s="169">
        <f aca="true" t="shared" si="10" ref="H39:N39">H40+H48+H54</f>
        <v>1086</v>
      </c>
      <c r="I39" s="169">
        <f t="shared" si="10"/>
        <v>1086</v>
      </c>
      <c r="J39" s="169">
        <f t="shared" si="10"/>
        <v>1086</v>
      </c>
      <c r="K39" s="169">
        <f t="shared" si="10"/>
        <v>374</v>
      </c>
      <c r="L39" s="169">
        <f t="shared" si="10"/>
        <v>741</v>
      </c>
      <c r="M39" s="169">
        <f t="shared" si="10"/>
        <v>1096</v>
      </c>
      <c r="N39" s="169">
        <f t="shared" si="10"/>
        <v>1476.5</v>
      </c>
      <c r="O39" s="242">
        <f>N39/J39</f>
        <v>1.3595764272559854</v>
      </c>
      <c r="P39" s="237"/>
      <c r="Q39" s="155"/>
      <c r="R39" s="115">
        <v>30</v>
      </c>
      <c r="S39" s="32">
        <f>S40+S48+S54</f>
        <v>374</v>
      </c>
      <c r="T39" s="32">
        <f>T40+T48+T54</f>
        <v>369</v>
      </c>
      <c r="U39" s="32">
        <f>U40+U48+U54</f>
        <v>355</v>
      </c>
      <c r="V39" s="32">
        <f>V40+V48+V54</f>
        <v>378.5</v>
      </c>
      <c r="W39" s="113">
        <f t="shared" si="3"/>
        <v>1476.5</v>
      </c>
      <c r="X39" s="74">
        <f t="shared" si="8"/>
        <v>0</v>
      </c>
      <c r="Y39" s="74">
        <f t="shared" si="0"/>
        <v>0</v>
      </c>
    </row>
    <row r="40" spans="1:25" s="179" customFormat="1" ht="45" customHeight="1">
      <c r="A40" s="333"/>
      <c r="B40" s="338"/>
      <c r="C40" s="166" t="s">
        <v>69</v>
      </c>
      <c r="D40" s="327" t="s">
        <v>345</v>
      </c>
      <c r="E40" s="328"/>
      <c r="F40" s="167">
        <v>31</v>
      </c>
      <c r="G40" s="168">
        <v>260.804</v>
      </c>
      <c r="H40" s="168">
        <f aca="true" t="shared" si="11" ref="H40:N40">H41+H42+H45+H46+H47</f>
        <v>365</v>
      </c>
      <c r="I40" s="168">
        <f t="shared" si="11"/>
        <v>365</v>
      </c>
      <c r="J40" s="168">
        <f t="shared" si="11"/>
        <v>365</v>
      </c>
      <c r="K40" s="168">
        <f t="shared" si="11"/>
        <v>90</v>
      </c>
      <c r="L40" s="168">
        <f t="shared" si="11"/>
        <v>170</v>
      </c>
      <c r="M40" s="168">
        <f t="shared" si="11"/>
        <v>240</v>
      </c>
      <c r="N40" s="168">
        <f t="shared" si="11"/>
        <v>335</v>
      </c>
      <c r="O40" s="242">
        <f>N40/J40</f>
        <v>0.9178082191780822</v>
      </c>
      <c r="P40" s="237"/>
      <c r="Q40" s="175"/>
      <c r="R40" s="176">
        <v>31</v>
      </c>
      <c r="S40" s="249">
        <f>S41+S42+S45+S46+S47</f>
        <v>90</v>
      </c>
      <c r="T40" s="249">
        <f>T41+T42+T45+T46+T47</f>
        <v>80</v>
      </c>
      <c r="U40" s="249">
        <f>U41+U42+U45+U46+U47</f>
        <v>70</v>
      </c>
      <c r="V40" s="249">
        <f>V41+V42+V45+V46+V47</f>
        <v>95</v>
      </c>
      <c r="W40" s="177">
        <f t="shared" si="3"/>
        <v>335</v>
      </c>
      <c r="X40" s="180">
        <f t="shared" si="8"/>
        <v>0</v>
      </c>
      <c r="Y40" s="180">
        <f t="shared" si="0"/>
        <v>0</v>
      </c>
    </row>
    <row r="41" spans="1:25" ht="13.5" customHeight="1">
      <c r="A41" s="333"/>
      <c r="B41" s="338"/>
      <c r="C41" s="166" t="s">
        <v>24</v>
      </c>
      <c r="D41" s="327" t="s">
        <v>70</v>
      </c>
      <c r="E41" s="328"/>
      <c r="F41" s="167">
        <v>32</v>
      </c>
      <c r="G41" s="168"/>
      <c r="H41" s="168"/>
      <c r="I41" s="168"/>
      <c r="J41" s="169">
        <f t="shared" si="2"/>
        <v>0</v>
      </c>
      <c r="K41" s="168"/>
      <c r="L41" s="168"/>
      <c r="M41" s="168"/>
      <c r="N41" s="168"/>
      <c r="O41" s="242"/>
      <c r="P41" s="237"/>
      <c r="Q41" s="155"/>
      <c r="R41" s="115">
        <v>32</v>
      </c>
      <c r="S41" s="113"/>
      <c r="T41" s="113"/>
      <c r="U41" s="114"/>
      <c r="V41" s="114"/>
      <c r="W41" s="113">
        <f t="shared" si="3"/>
        <v>0</v>
      </c>
      <c r="X41" s="74">
        <f t="shared" si="8"/>
        <v>0</v>
      </c>
      <c r="Y41" s="74">
        <f t="shared" si="0"/>
        <v>0</v>
      </c>
    </row>
    <row r="42" spans="1:25" s="179" customFormat="1" ht="25.5" customHeight="1">
      <c r="A42" s="333"/>
      <c r="B42" s="338"/>
      <c r="C42" s="166" t="s">
        <v>25</v>
      </c>
      <c r="D42" s="327" t="s">
        <v>202</v>
      </c>
      <c r="E42" s="328"/>
      <c r="F42" s="167">
        <v>33</v>
      </c>
      <c r="G42" s="168">
        <v>141.057</v>
      </c>
      <c r="H42" s="168">
        <v>170</v>
      </c>
      <c r="I42" s="168">
        <f>H42</f>
        <v>170</v>
      </c>
      <c r="J42" s="169">
        <f t="shared" si="2"/>
        <v>170</v>
      </c>
      <c r="K42" s="168">
        <f>S42</f>
        <v>30</v>
      </c>
      <c r="L42" s="168">
        <f>S42+T42</f>
        <v>60</v>
      </c>
      <c r="M42" s="168">
        <f>S42+T42+U42</f>
        <v>90</v>
      </c>
      <c r="N42" s="168">
        <f>S42+T42+U42+V42</f>
        <v>120</v>
      </c>
      <c r="O42" s="242">
        <f>N42/J42</f>
        <v>0.7058823529411765</v>
      </c>
      <c r="P42" s="237"/>
      <c r="Q42" s="175"/>
      <c r="R42" s="115">
        <v>33</v>
      </c>
      <c r="S42" s="177">
        <v>30</v>
      </c>
      <c r="T42" s="177">
        <v>30</v>
      </c>
      <c r="U42" s="178">
        <v>30</v>
      </c>
      <c r="V42" s="178">
        <v>30</v>
      </c>
      <c r="W42" s="177">
        <f t="shared" si="3"/>
        <v>120</v>
      </c>
      <c r="X42" s="180">
        <f t="shared" si="8"/>
        <v>0</v>
      </c>
      <c r="Y42" s="180">
        <f aca="true" t="shared" si="12" ref="Y42:Y73">W42-N42</f>
        <v>0</v>
      </c>
    </row>
    <row r="43" spans="1:25" s="179" customFormat="1" ht="24" customHeight="1">
      <c r="A43" s="333"/>
      <c r="B43" s="338"/>
      <c r="C43" s="166"/>
      <c r="D43" s="181" t="s">
        <v>71</v>
      </c>
      <c r="E43" s="181" t="s">
        <v>72</v>
      </c>
      <c r="F43" s="167">
        <v>34</v>
      </c>
      <c r="G43" s="168">
        <v>2.72</v>
      </c>
      <c r="H43" s="168">
        <v>80</v>
      </c>
      <c r="I43" s="168">
        <v>80</v>
      </c>
      <c r="J43" s="169">
        <f t="shared" si="2"/>
        <v>80</v>
      </c>
      <c r="K43" s="168">
        <f>S43</f>
        <v>20</v>
      </c>
      <c r="L43" s="168">
        <f>S43+T43</f>
        <v>40</v>
      </c>
      <c r="M43" s="168">
        <f>S43+T43+U43</f>
        <v>60</v>
      </c>
      <c r="N43" s="168">
        <f>S43+T43+U43+V43</f>
        <v>80</v>
      </c>
      <c r="O43" s="242">
        <f>N43/J43</f>
        <v>1</v>
      </c>
      <c r="P43" s="237"/>
      <c r="Q43" s="175"/>
      <c r="R43" s="115">
        <v>34</v>
      </c>
      <c r="S43" s="177">
        <v>20</v>
      </c>
      <c r="T43" s="177">
        <v>20</v>
      </c>
      <c r="U43" s="178">
        <v>20</v>
      </c>
      <c r="V43" s="178">
        <v>20</v>
      </c>
      <c r="W43" s="177">
        <f t="shared" si="3"/>
        <v>80</v>
      </c>
      <c r="X43" s="180">
        <f t="shared" si="8"/>
        <v>0</v>
      </c>
      <c r="Y43" s="180">
        <f t="shared" si="12"/>
        <v>0</v>
      </c>
    </row>
    <row r="44" spans="1:25" s="179" customFormat="1" ht="12.75" customHeight="1">
      <c r="A44" s="333"/>
      <c r="B44" s="338"/>
      <c r="C44" s="166"/>
      <c r="D44" s="181" t="s">
        <v>73</v>
      </c>
      <c r="E44" s="181" t="s">
        <v>74</v>
      </c>
      <c r="F44" s="167">
        <v>35</v>
      </c>
      <c r="G44" s="168">
        <v>17.841</v>
      </c>
      <c r="H44" s="168">
        <v>16</v>
      </c>
      <c r="I44" s="168">
        <v>16</v>
      </c>
      <c r="J44" s="169">
        <f t="shared" si="2"/>
        <v>16</v>
      </c>
      <c r="K44" s="168">
        <f>S44</f>
        <v>6</v>
      </c>
      <c r="L44" s="168">
        <f>S44+T44</f>
        <v>11</v>
      </c>
      <c r="M44" s="168">
        <f>S44+T44+U44</f>
        <v>16</v>
      </c>
      <c r="N44" s="168">
        <f>S44+T44+U44+V44</f>
        <v>22</v>
      </c>
      <c r="O44" s="242">
        <f>N44/J44</f>
        <v>1.375</v>
      </c>
      <c r="P44" s="237"/>
      <c r="Q44" s="175"/>
      <c r="R44" s="115">
        <v>35</v>
      </c>
      <c r="S44" s="177">
        <v>6</v>
      </c>
      <c r="T44" s="177">
        <v>5</v>
      </c>
      <c r="U44" s="178">
        <v>5</v>
      </c>
      <c r="V44" s="178">
        <v>6</v>
      </c>
      <c r="W44" s="177">
        <f t="shared" si="3"/>
        <v>22</v>
      </c>
      <c r="X44" s="180">
        <f t="shared" si="8"/>
        <v>0</v>
      </c>
      <c r="Y44" s="180">
        <f t="shared" si="12"/>
        <v>0</v>
      </c>
    </row>
    <row r="45" spans="1:25" s="179" customFormat="1" ht="29.25" customHeight="1">
      <c r="A45" s="333"/>
      <c r="B45" s="338"/>
      <c r="C45" s="166" t="s">
        <v>27</v>
      </c>
      <c r="D45" s="316" t="s">
        <v>123</v>
      </c>
      <c r="E45" s="316"/>
      <c r="F45" s="167">
        <v>36</v>
      </c>
      <c r="G45" s="168">
        <v>10.03</v>
      </c>
      <c r="H45" s="168">
        <v>85</v>
      </c>
      <c r="I45" s="168">
        <f>H45</f>
        <v>85</v>
      </c>
      <c r="J45" s="169">
        <f t="shared" si="2"/>
        <v>85</v>
      </c>
      <c r="K45" s="168">
        <f>S45</f>
        <v>20</v>
      </c>
      <c r="L45" s="168">
        <f>S45+T45</f>
        <v>40</v>
      </c>
      <c r="M45" s="168">
        <f>S45+T45+U45</f>
        <v>60</v>
      </c>
      <c r="N45" s="168">
        <f>S45+T45+U45+V45</f>
        <v>85</v>
      </c>
      <c r="O45" s="242">
        <f>N45/J45</f>
        <v>1</v>
      </c>
      <c r="P45" s="237"/>
      <c r="Q45" s="175"/>
      <c r="R45" s="115">
        <v>36</v>
      </c>
      <c r="S45" s="177">
        <v>20</v>
      </c>
      <c r="T45" s="177">
        <v>20</v>
      </c>
      <c r="U45" s="178">
        <v>20</v>
      </c>
      <c r="V45" s="178">
        <v>25</v>
      </c>
      <c r="W45" s="177">
        <f t="shared" si="3"/>
        <v>85</v>
      </c>
      <c r="X45" s="180">
        <f t="shared" si="8"/>
        <v>0</v>
      </c>
      <c r="Y45" s="180">
        <f t="shared" si="12"/>
        <v>0</v>
      </c>
    </row>
    <row r="46" spans="1:25" s="179" customFormat="1" ht="15" customHeight="1">
      <c r="A46" s="333"/>
      <c r="B46" s="338"/>
      <c r="C46" s="166" t="s">
        <v>29</v>
      </c>
      <c r="D46" s="316" t="s">
        <v>124</v>
      </c>
      <c r="E46" s="316"/>
      <c r="F46" s="167">
        <v>37</v>
      </c>
      <c r="G46" s="168">
        <v>109.717</v>
      </c>
      <c r="H46" s="168">
        <v>110</v>
      </c>
      <c r="I46" s="168">
        <f>H46</f>
        <v>110</v>
      </c>
      <c r="J46" s="169">
        <f t="shared" si="2"/>
        <v>110</v>
      </c>
      <c r="K46" s="168">
        <f>S46</f>
        <v>40</v>
      </c>
      <c r="L46" s="168">
        <f>S46+T46</f>
        <v>70</v>
      </c>
      <c r="M46" s="168">
        <f>S46+T46+U46</f>
        <v>90</v>
      </c>
      <c r="N46" s="168">
        <f>S46+T46+U46+V46</f>
        <v>130</v>
      </c>
      <c r="O46" s="242">
        <f>N46/J46</f>
        <v>1.1818181818181819</v>
      </c>
      <c r="P46" s="237"/>
      <c r="Q46" s="175"/>
      <c r="R46" s="115">
        <v>37</v>
      </c>
      <c r="S46" s="177">
        <v>40</v>
      </c>
      <c r="T46" s="177">
        <v>30</v>
      </c>
      <c r="U46" s="178">
        <v>20</v>
      </c>
      <c r="V46" s="178">
        <v>40</v>
      </c>
      <c r="W46" s="177">
        <f t="shared" si="3"/>
        <v>130</v>
      </c>
      <c r="X46" s="180">
        <f t="shared" si="8"/>
        <v>0</v>
      </c>
      <c r="Y46" s="180">
        <f t="shared" si="12"/>
        <v>0</v>
      </c>
    </row>
    <row r="47" spans="1:25" ht="14.25" customHeight="1">
      <c r="A47" s="333"/>
      <c r="B47" s="338"/>
      <c r="C47" s="166" t="s">
        <v>30</v>
      </c>
      <c r="D47" s="316" t="s">
        <v>35</v>
      </c>
      <c r="E47" s="316"/>
      <c r="F47" s="167">
        <v>38</v>
      </c>
      <c r="G47" s="168"/>
      <c r="H47" s="168"/>
      <c r="I47" s="168"/>
      <c r="J47" s="169">
        <f t="shared" si="2"/>
        <v>0</v>
      </c>
      <c r="K47" s="168"/>
      <c r="L47" s="168"/>
      <c r="M47" s="168"/>
      <c r="N47" s="168"/>
      <c r="O47" s="242"/>
      <c r="P47" s="237"/>
      <c r="Q47" s="155"/>
      <c r="R47" s="115">
        <v>38</v>
      </c>
      <c r="S47" s="113"/>
      <c r="T47" s="113"/>
      <c r="U47" s="114"/>
      <c r="V47" s="114"/>
      <c r="W47" s="113">
        <f t="shared" si="3"/>
        <v>0</v>
      </c>
      <c r="X47" s="74">
        <f t="shared" si="8"/>
        <v>0</v>
      </c>
      <c r="Y47" s="74">
        <f t="shared" si="12"/>
        <v>0</v>
      </c>
    </row>
    <row r="48" spans="1:25" ht="53.25" customHeight="1">
      <c r="A48" s="333"/>
      <c r="B48" s="338"/>
      <c r="C48" s="166" t="s">
        <v>75</v>
      </c>
      <c r="D48" s="325" t="s">
        <v>346</v>
      </c>
      <c r="E48" s="326"/>
      <c r="F48" s="167">
        <v>39</v>
      </c>
      <c r="G48" s="168">
        <v>374.58799999999997</v>
      </c>
      <c r="H48" s="168">
        <f aca="true" t="shared" si="13" ref="H48:N48">H49+H50+H53</f>
        <v>311</v>
      </c>
      <c r="I48" s="168">
        <f t="shared" si="13"/>
        <v>311</v>
      </c>
      <c r="J48" s="169">
        <f t="shared" si="2"/>
        <v>311</v>
      </c>
      <c r="K48" s="168">
        <f t="shared" si="13"/>
        <v>175</v>
      </c>
      <c r="L48" s="168">
        <f t="shared" si="13"/>
        <v>355</v>
      </c>
      <c r="M48" s="168">
        <f t="shared" si="13"/>
        <v>535</v>
      </c>
      <c r="N48" s="168">
        <f t="shared" si="13"/>
        <v>702.5</v>
      </c>
      <c r="O48" s="242">
        <f>N48/J48</f>
        <v>2.2588424437299035</v>
      </c>
      <c r="P48" s="237"/>
      <c r="Q48" s="155"/>
      <c r="R48" s="115">
        <v>39</v>
      </c>
      <c r="S48" s="28">
        <f>S49+S50+S53</f>
        <v>175</v>
      </c>
      <c r="T48" s="28">
        <f>T49+T50+T53</f>
        <v>180</v>
      </c>
      <c r="U48" s="28">
        <f>U49+U50+U53</f>
        <v>180</v>
      </c>
      <c r="V48" s="28">
        <f>V49+V50+V53</f>
        <v>167.5</v>
      </c>
      <c r="W48" s="113">
        <f t="shared" si="3"/>
        <v>702.5</v>
      </c>
      <c r="X48" s="74">
        <f t="shared" si="8"/>
        <v>0</v>
      </c>
      <c r="Y48" s="74">
        <f t="shared" si="12"/>
        <v>0</v>
      </c>
    </row>
    <row r="49" spans="1:25" s="179" customFormat="1" ht="27" customHeight="1">
      <c r="A49" s="333"/>
      <c r="B49" s="338"/>
      <c r="C49" s="166" t="s">
        <v>24</v>
      </c>
      <c r="D49" s="329" t="s">
        <v>76</v>
      </c>
      <c r="E49" s="329"/>
      <c r="F49" s="167">
        <v>40</v>
      </c>
      <c r="G49" s="168">
        <v>237.462</v>
      </c>
      <c r="H49" s="168">
        <v>180</v>
      </c>
      <c r="I49" s="168">
        <f>H49</f>
        <v>180</v>
      </c>
      <c r="J49" s="169">
        <f t="shared" si="2"/>
        <v>180</v>
      </c>
      <c r="K49" s="168">
        <f>S49</f>
        <v>140</v>
      </c>
      <c r="L49" s="168">
        <f>S49+T49</f>
        <v>280</v>
      </c>
      <c r="M49" s="168">
        <f>S49+T49+U49</f>
        <v>420</v>
      </c>
      <c r="N49" s="168">
        <f>S49+T49+U49+V49</f>
        <v>552.5</v>
      </c>
      <c r="O49" s="242">
        <f>N49/J49</f>
        <v>3.0694444444444446</v>
      </c>
      <c r="P49" s="237"/>
      <c r="Q49" s="175"/>
      <c r="R49" s="115">
        <v>40</v>
      </c>
      <c r="S49" s="177">
        <v>140</v>
      </c>
      <c r="T49" s="177">
        <v>140</v>
      </c>
      <c r="U49" s="178">
        <v>140</v>
      </c>
      <c r="V49" s="178">
        <v>132.5</v>
      </c>
      <c r="W49" s="177">
        <f t="shared" si="3"/>
        <v>552.5</v>
      </c>
      <c r="X49" s="180">
        <f t="shared" si="8"/>
        <v>0</v>
      </c>
      <c r="Y49" s="180">
        <f t="shared" si="12"/>
        <v>0</v>
      </c>
    </row>
    <row r="50" spans="1:25" ht="29.25" customHeight="1">
      <c r="A50" s="333"/>
      <c r="B50" s="338"/>
      <c r="C50" s="166" t="s">
        <v>77</v>
      </c>
      <c r="D50" s="325" t="s">
        <v>347</v>
      </c>
      <c r="E50" s="326"/>
      <c r="F50" s="167">
        <v>41</v>
      </c>
      <c r="G50" s="168">
        <v>0</v>
      </c>
      <c r="H50" s="168">
        <v>0</v>
      </c>
      <c r="I50" s="168">
        <f>I51+I52</f>
        <v>0</v>
      </c>
      <c r="J50" s="169">
        <f t="shared" si="2"/>
        <v>0</v>
      </c>
      <c r="K50" s="168">
        <f>S50</f>
        <v>0</v>
      </c>
      <c r="L50" s="168">
        <f>S50+T50</f>
        <v>0</v>
      </c>
      <c r="M50" s="168">
        <f>S50+T50+U50</f>
        <v>0</v>
      </c>
      <c r="N50" s="168">
        <f>S50+T50+U50+V50</f>
        <v>0</v>
      </c>
      <c r="O50" s="242"/>
      <c r="P50" s="237"/>
      <c r="Q50" s="155"/>
      <c r="R50" s="115">
        <v>41</v>
      </c>
      <c r="S50" s="113"/>
      <c r="T50" s="113"/>
      <c r="U50" s="114"/>
      <c r="V50" s="114"/>
      <c r="W50" s="113">
        <f t="shared" si="3"/>
        <v>0</v>
      </c>
      <c r="X50" s="74">
        <f t="shared" si="8"/>
        <v>0</v>
      </c>
      <c r="Y50" s="74">
        <f t="shared" si="12"/>
        <v>0</v>
      </c>
    </row>
    <row r="51" spans="1:25" ht="24" customHeight="1">
      <c r="A51" s="333"/>
      <c r="B51" s="338"/>
      <c r="C51" s="166"/>
      <c r="D51" s="201" t="s">
        <v>71</v>
      </c>
      <c r="E51" s="201" t="s">
        <v>78</v>
      </c>
      <c r="F51" s="167">
        <v>42</v>
      </c>
      <c r="G51" s="168"/>
      <c r="H51" s="168">
        <v>0</v>
      </c>
      <c r="I51" s="168"/>
      <c r="J51" s="169">
        <f t="shared" si="2"/>
        <v>0</v>
      </c>
      <c r="K51" s="168">
        <f>S51</f>
        <v>0</v>
      </c>
      <c r="L51" s="168">
        <f>S51+T51</f>
        <v>0</v>
      </c>
      <c r="M51" s="168">
        <f>S51+T51+U51</f>
        <v>0</v>
      </c>
      <c r="N51" s="168">
        <f>S51+T51+U51+V51</f>
        <v>0</v>
      </c>
      <c r="O51" s="242"/>
      <c r="P51" s="237"/>
      <c r="Q51" s="155"/>
      <c r="R51" s="115">
        <v>42</v>
      </c>
      <c r="S51" s="113"/>
      <c r="T51" s="113"/>
      <c r="U51" s="114"/>
      <c r="V51" s="114"/>
      <c r="W51" s="113">
        <f t="shared" si="3"/>
        <v>0</v>
      </c>
      <c r="X51" s="74">
        <f t="shared" si="8"/>
        <v>0</v>
      </c>
      <c r="Y51" s="74">
        <f t="shared" si="12"/>
        <v>0</v>
      </c>
    </row>
    <row r="52" spans="1:25" ht="22.5" customHeight="1">
      <c r="A52" s="333"/>
      <c r="B52" s="338"/>
      <c r="C52" s="166"/>
      <c r="D52" s="201" t="s">
        <v>73</v>
      </c>
      <c r="E52" s="201" t="s">
        <v>79</v>
      </c>
      <c r="F52" s="167">
        <v>43</v>
      </c>
      <c r="G52" s="168"/>
      <c r="H52" s="168">
        <v>0</v>
      </c>
      <c r="I52" s="168"/>
      <c r="J52" s="169">
        <f t="shared" si="2"/>
        <v>0</v>
      </c>
      <c r="K52" s="168">
        <f>S52</f>
        <v>0</v>
      </c>
      <c r="L52" s="168">
        <f>S52+T52</f>
        <v>0</v>
      </c>
      <c r="M52" s="168">
        <f>S52+T52+U52</f>
        <v>0</v>
      </c>
      <c r="N52" s="168">
        <f>S52+T52+U52+V52</f>
        <v>0</v>
      </c>
      <c r="O52" s="242"/>
      <c r="P52" s="237"/>
      <c r="Q52" s="155"/>
      <c r="R52" s="115">
        <v>43</v>
      </c>
      <c r="S52" s="113"/>
      <c r="T52" s="113"/>
      <c r="U52" s="114"/>
      <c r="V52" s="114"/>
      <c r="W52" s="113">
        <f t="shared" si="3"/>
        <v>0</v>
      </c>
      <c r="X52" s="74">
        <f t="shared" si="8"/>
        <v>0</v>
      </c>
      <c r="Y52" s="74">
        <f t="shared" si="12"/>
        <v>0</v>
      </c>
    </row>
    <row r="53" spans="1:25" ht="15" customHeight="1">
      <c r="A53" s="333"/>
      <c r="B53" s="338"/>
      <c r="C53" s="166" t="s">
        <v>27</v>
      </c>
      <c r="D53" s="329" t="s">
        <v>80</v>
      </c>
      <c r="E53" s="329"/>
      <c r="F53" s="167">
        <v>44</v>
      </c>
      <c r="G53" s="168">
        <v>137.126</v>
      </c>
      <c r="H53" s="168">
        <v>131</v>
      </c>
      <c r="I53" s="168">
        <f>H53</f>
        <v>131</v>
      </c>
      <c r="J53" s="169">
        <f t="shared" si="2"/>
        <v>131</v>
      </c>
      <c r="K53" s="168">
        <f>S53</f>
        <v>35</v>
      </c>
      <c r="L53" s="168">
        <f>S53+T53</f>
        <v>75</v>
      </c>
      <c r="M53" s="168">
        <f>S53+T53+U53</f>
        <v>115</v>
      </c>
      <c r="N53" s="168">
        <f>S53+T53+U53+V53</f>
        <v>150</v>
      </c>
      <c r="O53" s="242">
        <f>N53/J53</f>
        <v>1.1450381679389312</v>
      </c>
      <c r="P53" s="237"/>
      <c r="Q53" s="155"/>
      <c r="R53" s="115">
        <v>44</v>
      </c>
      <c r="S53" s="113">
        <v>35</v>
      </c>
      <c r="T53" s="113">
        <v>40</v>
      </c>
      <c r="U53" s="114">
        <v>40</v>
      </c>
      <c r="V53" s="114">
        <v>35</v>
      </c>
      <c r="W53" s="113">
        <f t="shared" si="3"/>
        <v>150</v>
      </c>
      <c r="X53" s="74">
        <f t="shared" si="8"/>
        <v>0</v>
      </c>
      <c r="Y53" s="74">
        <f t="shared" si="12"/>
        <v>0</v>
      </c>
    </row>
    <row r="54" spans="1:25" ht="69" customHeight="1">
      <c r="A54" s="333"/>
      <c r="B54" s="338"/>
      <c r="C54" s="166" t="s">
        <v>125</v>
      </c>
      <c r="D54" s="329" t="s">
        <v>348</v>
      </c>
      <c r="E54" s="329"/>
      <c r="F54" s="167">
        <v>45</v>
      </c>
      <c r="G54" s="168">
        <v>237.194</v>
      </c>
      <c r="H54" s="168">
        <f aca="true" t="shared" si="14" ref="H54:N54">H55+H56+H58+H65+H70+H71+H75+H76+H77+H86</f>
        <v>410</v>
      </c>
      <c r="I54" s="168">
        <f t="shared" si="14"/>
        <v>410</v>
      </c>
      <c r="J54" s="169">
        <f t="shared" si="2"/>
        <v>410</v>
      </c>
      <c r="K54" s="168">
        <f t="shared" si="14"/>
        <v>109</v>
      </c>
      <c r="L54" s="168">
        <f t="shared" si="14"/>
        <v>216</v>
      </c>
      <c r="M54" s="168">
        <f t="shared" si="14"/>
        <v>321</v>
      </c>
      <c r="N54" s="168">
        <f t="shared" si="14"/>
        <v>439</v>
      </c>
      <c r="O54" s="242">
        <f>N54/J54</f>
        <v>1.0707317073170732</v>
      </c>
      <c r="P54" s="237"/>
      <c r="Q54" s="155"/>
      <c r="R54" s="115">
        <v>45</v>
      </c>
      <c r="S54" s="28">
        <f>S55+S56+S58+S65+S70+S71+S75+S76+S77+S86</f>
        <v>109</v>
      </c>
      <c r="T54" s="28">
        <f>T55+T56+T58+T65+T70+T71+T75+T76+T77+T86</f>
        <v>109</v>
      </c>
      <c r="U54" s="28">
        <f>U55+U56+U58+U65+U70+U71+U75+U76+U77+U86</f>
        <v>105</v>
      </c>
      <c r="V54" s="28">
        <f>V55+V56+V58+V65+V70+V71+V75+V76+V77+V86</f>
        <v>116</v>
      </c>
      <c r="W54" s="113">
        <f t="shared" si="3"/>
        <v>439</v>
      </c>
      <c r="X54" s="74">
        <f t="shared" si="8"/>
        <v>0</v>
      </c>
      <c r="Y54" s="74">
        <f t="shared" si="12"/>
        <v>0</v>
      </c>
    </row>
    <row r="55" spans="1:25" ht="14.25" customHeight="1">
      <c r="A55" s="333"/>
      <c r="B55" s="338"/>
      <c r="C55" s="166" t="s">
        <v>24</v>
      </c>
      <c r="D55" s="329" t="s">
        <v>126</v>
      </c>
      <c r="E55" s="329"/>
      <c r="F55" s="167">
        <v>46</v>
      </c>
      <c r="G55" s="168">
        <v>0</v>
      </c>
      <c r="H55" s="168">
        <v>70</v>
      </c>
      <c r="I55" s="168">
        <f>H55</f>
        <v>70</v>
      </c>
      <c r="J55" s="169">
        <f t="shared" si="2"/>
        <v>70</v>
      </c>
      <c r="K55" s="168">
        <f>S55</f>
        <v>18</v>
      </c>
      <c r="L55" s="168">
        <f>S55+T55</f>
        <v>36</v>
      </c>
      <c r="M55" s="168">
        <f>S55+T55+U55</f>
        <v>53</v>
      </c>
      <c r="N55" s="168">
        <f>S55+T55+U55+V55</f>
        <v>70</v>
      </c>
      <c r="O55" s="242">
        <f>N55/J55</f>
        <v>1</v>
      </c>
      <c r="P55" s="237"/>
      <c r="Q55" s="155"/>
      <c r="R55" s="115">
        <v>46</v>
      </c>
      <c r="S55" s="113">
        <v>18</v>
      </c>
      <c r="T55" s="113">
        <v>18</v>
      </c>
      <c r="U55" s="114">
        <v>17</v>
      </c>
      <c r="V55" s="114">
        <v>17</v>
      </c>
      <c r="W55" s="113">
        <f t="shared" si="3"/>
        <v>70</v>
      </c>
      <c r="X55" s="74">
        <f t="shared" si="8"/>
        <v>0</v>
      </c>
      <c r="Y55" s="74">
        <f t="shared" si="12"/>
        <v>0</v>
      </c>
    </row>
    <row r="56" spans="1:25" ht="24.75" customHeight="1">
      <c r="A56" s="333"/>
      <c r="B56" s="338"/>
      <c r="C56" s="166" t="s">
        <v>25</v>
      </c>
      <c r="D56" s="329" t="s">
        <v>127</v>
      </c>
      <c r="E56" s="329"/>
      <c r="F56" s="167">
        <v>47</v>
      </c>
      <c r="G56" s="168">
        <v>22.597</v>
      </c>
      <c r="H56" s="168">
        <v>35</v>
      </c>
      <c r="I56" s="168">
        <f>H56</f>
        <v>35</v>
      </c>
      <c r="J56" s="169">
        <f t="shared" si="2"/>
        <v>35</v>
      </c>
      <c r="K56" s="168">
        <f>S56</f>
        <v>10</v>
      </c>
      <c r="L56" s="168">
        <f>S56+T56</f>
        <v>20</v>
      </c>
      <c r="M56" s="168">
        <f>S56+T56+U56</f>
        <v>30</v>
      </c>
      <c r="N56" s="168">
        <f>S56+T56+U56+V56</f>
        <v>40</v>
      </c>
      <c r="O56" s="242">
        <f>N56/J56</f>
        <v>1.1428571428571428</v>
      </c>
      <c r="P56" s="237"/>
      <c r="Q56" s="155"/>
      <c r="R56" s="115">
        <v>47</v>
      </c>
      <c r="S56" s="113">
        <v>10</v>
      </c>
      <c r="T56" s="113">
        <v>10</v>
      </c>
      <c r="U56" s="114">
        <v>10</v>
      </c>
      <c r="V56" s="114">
        <v>10</v>
      </c>
      <c r="W56" s="113">
        <f t="shared" si="3"/>
        <v>40</v>
      </c>
      <c r="X56" s="74">
        <f t="shared" si="8"/>
        <v>0</v>
      </c>
      <c r="Y56" s="74">
        <f t="shared" si="12"/>
        <v>0</v>
      </c>
    </row>
    <row r="57" spans="1:25" ht="30" customHeight="1">
      <c r="A57" s="333"/>
      <c r="B57" s="338"/>
      <c r="C57" s="166"/>
      <c r="D57" s="204" t="s">
        <v>71</v>
      </c>
      <c r="E57" s="204" t="s">
        <v>81</v>
      </c>
      <c r="F57" s="167">
        <v>48</v>
      </c>
      <c r="G57" s="168">
        <v>0</v>
      </c>
      <c r="H57" s="168"/>
      <c r="I57" s="168"/>
      <c r="J57" s="169">
        <f t="shared" si="2"/>
        <v>0</v>
      </c>
      <c r="K57" s="168"/>
      <c r="L57" s="168"/>
      <c r="M57" s="168"/>
      <c r="N57" s="168"/>
      <c r="O57" s="242"/>
      <c r="P57" s="237"/>
      <c r="Q57" s="155"/>
      <c r="R57" s="115">
        <v>48</v>
      </c>
      <c r="S57" s="113"/>
      <c r="T57" s="113"/>
      <c r="U57" s="114"/>
      <c r="V57" s="114"/>
      <c r="W57" s="113">
        <f t="shared" si="3"/>
        <v>0</v>
      </c>
      <c r="X57" s="74">
        <f t="shared" si="8"/>
        <v>0</v>
      </c>
      <c r="Y57" s="74">
        <f t="shared" si="12"/>
        <v>0</v>
      </c>
    </row>
    <row r="58" spans="1:25" ht="42.75" customHeight="1">
      <c r="A58" s="333"/>
      <c r="B58" s="338"/>
      <c r="C58" s="166" t="s">
        <v>27</v>
      </c>
      <c r="D58" s="325" t="s">
        <v>349</v>
      </c>
      <c r="E58" s="326"/>
      <c r="F58" s="167">
        <v>49</v>
      </c>
      <c r="G58" s="168">
        <v>16.523</v>
      </c>
      <c r="H58" s="168">
        <f>SUM(H59:H61)</f>
        <v>16</v>
      </c>
      <c r="I58" s="168">
        <f>SUM(I59:I61)</f>
        <v>16</v>
      </c>
      <c r="J58" s="168">
        <f>SUM(J59:J61)</f>
        <v>16</v>
      </c>
      <c r="K58" s="168">
        <f>K59+K61</f>
        <v>4</v>
      </c>
      <c r="L58" s="168">
        <f>L59+L61</f>
        <v>10</v>
      </c>
      <c r="M58" s="168">
        <f>M59+M61</f>
        <v>15</v>
      </c>
      <c r="N58" s="168">
        <f>N59+N61</f>
        <v>20</v>
      </c>
      <c r="O58" s="242">
        <f>N58/J58</f>
        <v>1.25</v>
      </c>
      <c r="P58" s="237"/>
      <c r="Q58" s="155"/>
      <c r="R58" s="115">
        <v>49</v>
      </c>
      <c r="S58" s="28">
        <f>S59+S61</f>
        <v>4</v>
      </c>
      <c r="T58" s="28">
        <v>6</v>
      </c>
      <c r="U58" s="28">
        <f>U59+U61</f>
        <v>5</v>
      </c>
      <c r="V58" s="28">
        <f>V59+V61</f>
        <v>5</v>
      </c>
      <c r="W58" s="113">
        <f t="shared" si="3"/>
        <v>20</v>
      </c>
      <c r="X58" s="74">
        <f t="shared" si="8"/>
        <v>0</v>
      </c>
      <c r="Y58" s="74">
        <f t="shared" si="12"/>
        <v>0</v>
      </c>
    </row>
    <row r="59" spans="1:25" s="260" customFormat="1" ht="24" customHeight="1">
      <c r="A59" s="333"/>
      <c r="B59" s="338"/>
      <c r="C59" s="166"/>
      <c r="D59" s="204" t="s">
        <v>118</v>
      </c>
      <c r="E59" s="204" t="s">
        <v>152</v>
      </c>
      <c r="F59" s="167">
        <v>50</v>
      </c>
      <c r="G59" s="168">
        <v>6.523</v>
      </c>
      <c r="H59" s="168">
        <v>6</v>
      </c>
      <c r="I59" s="168">
        <v>6</v>
      </c>
      <c r="J59" s="168">
        <v>6</v>
      </c>
      <c r="K59" s="168">
        <f>S59</f>
        <v>1</v>
      </c>
      <c r="L59" s="168">
        <f>S59+T59</f>
        <v>3</v>
      </c>
      <c r="M59" s="168">
        <f>S59+T59+U59</f>
        <v>4</v>
      </c>
      <c r="N59" s="168">
        <f>S59+T59+U59+V59</f>
        <v>6</v>
      </c>
      <c r="O59" s="242">
        <f>N59/J59</f>
        <v>1</v>
      </c>
      <c r="P59" s="237"/>
      <c r="Q59" s="256"/>
      <c r="R59" s="257">
        <v>50</v>
      </c>
      <c r="S59" s="258">
        <v>1</v>
      </c>
      <c r="T59" s="258">
        <v>2</v>
      </c>
      <c r="U59" s="259">
        <v>1</v>
      </c>
      <c r="V59" s="259">
        <v>2</v>
      </c>
      <c r="W59" s="258">
        <f t="shared" si="3"/>
        <v>6</v>
      </c>
      <c r="X59" s="261">
        <f t="shared" si="8"/>
        <v>0</v>
      </c>
      <c r="Y59" s="261">
        <f t="shared" si="12"/>
        <v>0</v>
      </c>
    </row>
    <row r="60" spans="1:25" ht="39" customHeight="1">
      <c r="A60" s="333"/>
      <c r="B60" s="338"/>
      <c r="C60" s="166"/>
      <c r="D60" s="204"/>
      <c r="E60" s="199" t="s">
        <v>222</v>
      </c>
      <c r="F60" s="167">
        <v>51</v>
      </c>
      <c r="G60" s="168">
        <v>0</v>
      </c>
      <c r="H60" s="168"/>
      <c r="I60" s="168"/>
      <c r="J60" s="169">
        <f t="shared" si="2"/>
        <v>0</v>
      </c>
      <c r="K60" s="168"/>
      <c r="L60" s="168"/>
      <c r="M60" s="168"/>
      <c r="N60" s="168"/>
      <c r="O60" s="242"/>
      <c r="P60" s="237"/>
      <c r="Q60" s="155"/>
      <c r="R60" s="115">
        <v>51</v>
      </c>
      <c r="S60" s="113"/>
      <c r="T60" s="113"/>
      <c r="U60" s="114"/>
      <c r="V60" s="114"/>
      <c r="W60" s="113">
        <f t="shared" si="3"/>
        <v>0</v>
      </c>
      <c r="X60" s="74">
        <f t="shared" si="8"/>
        <v>0</v>
      </c>
      <c r="Y60" s="74">
        <f t="shared" si="12"/>
        <v>0</v>
      </c>
    </row>
    <row r="61" spans="1:25" s="260" customFormat="1" ht="24.75" customHeight="1">
      <c r="A61" s="333"/>
      <c r="B61" s="338"/>
      <c r="C61" s="166"/>
      <c r="D61" s="204" t="s">
        <v>128</v>
      </c>
      <c r="E61" s="204" t="s">
        <v>153</v>
      </c>
      <c r="F61" s="167">
        <v>52</v>
      </c>
      <c r="G61" s="168">
        <v>10</v>
      </c>
      <c r="H61" s="168">
        <v>10</v>
      </c>
      <c r="I61" s="168">
        <f>H61</f>
        <v>10</v>
      </c>
      <c r="J61" s="169">
        <f t="shared" si="2"/>
        <v>10</v>
      </c>
      <c r="K61" s="168">
        <f>S61</f>
        <v>3</v>
      </c>
      <c r="L61" s="168">
        <f>S61+T61</f>
        <v>7</v>
      </c>
      <c r="M61" s="168">
        <f>S61+T61+U61</f>
        <v>11</v>
      </c>
      <c r="N61" s="168">
        <f>S61+T61+U61+V61</f>
        <v>14</v>
      </c>
      <c r="O61" s="242">
        <f>N61/J61</f>
        <v>1.4</v>
      </c>
      <c r="P61" s="237"/>
      <c r="Q61" s="256"/>
      <c r="R61" s="257">
        <v>52</v>
      </c>
      <c r="S61" s="258">
        <v>3</v>
      </c>
      <c r="T61" s="258">
        <v>4</v>
      </c>
      <c r="U61" s="259">
        <v>4</v>
      </c>
      <c r="V61" s="259">
        <v>3</v>
      </c>
      <c r="W61" s="258">
        <f t="shared" si="3"/>
        <v>14</v>
      </c>
      <c r="X61" s="261">
        <f t="shared" si="8"/>
        <v>0</v>
      </c>
      <c r="Y61" s="261">
        <f t="shared" si="12"/>
        <v>0</v>
      </c>
    </row>
    <row r="62" spans="1:25" ht="51" customHeight="1">
      <c r="A62" s="333"/>
      <c r="B62" s="338"/>
      <c r="C62" s="166"/>
      <c r="D62" s="204"/>
      <c r="E62" s="199" t="s">
        <v>220</v>
      </c>
      <c r="F62" s="167">
        <v>53</v>
      </c>
      <c r="G62" s="168">
        <v>0</v>
      </c>
      <c r="H62" s="168"/>
      <c r="I62" s="168"/>
      <c r="J62" s="169">
        <f t="shared" si="2"/>
        <v>0</v>
      </c>
      <c r="K62" s="168"/>
      <c r="L62" s="168"/>
      <c r="M62" s="168"/>
      <c r="N62" s="168"/>
      <c r="O62" s="242"/>
      <c r="P62" s="237"/>
      <c r="Q62" s="155"/>
      <c r="R62" s="115">
        <v>53</v>
      </c>
      <c r="S62" s="113"/>
      <c r="T62" s="113"/>
      <c r="U62" s="114"/>
      <c r="V62" s="114"/>
      <c r="W62" s="113">
        <f t="shared" si="3"/>
        <v>0</v>
      </c>
      <c r="X62" s="74">
        <f t="shared" si="8"/>
        <v>0</v>
      </c>
      <c r="Y62" s="74">
        <f t="shared" si="12"/>
        <v>0</v>
      </c>
    </row>
    <row r="63" spans="1:25" ht="68.25" customHeight="1">
      <c r="A63" s="333"/>
      <c r="B63" s="338"/>
      <c r="C63" s="166"/>
      <c r="D63" s="204"/>
      <c r="E63" s="199" t="s">
        <v>221</v>
      </c>
      <c r="F63" s="167">
        <v>54</v>
      </c>
      <c r="G63" s="168">
        <v>0</v>
      </c>
      <c r="H63" s="168"/>
      <c r="I63" s="168"/>
      <c r="J63" s="169">
        <f t="shared" si="2"/>
        <v>0</v>
      </c>
      <c r="K63" s="168"/>
      <c r="L63" s="168"/>
      <c r="M63" s="168"/>
      <c r="N63" s="168"/>
      <c r="O63" s="242"/>
      <c r="P63" s="237"/>
      <c r="Q63" s="155"/>
      <c r="R63" s="115">
        <v>54</v>
      </c>
      <c r="S63" s="113"/>
      <c r="T63" s="113"/>
      <c r="U63" s="114"/>
      <c r="V63" s="114"/>
      <c r="W63" s="113">
        <f t="shared" si="3"/>
        <v>0</v>
      </c>
      <c r="X63" s="74">
        <f t="shared" si="8"/>
        <v>0</v>
      </c>
      <c r="Y63" s="74">
        <f t="shared" si="12"/>
        <v>0</v>
      </c>
    </row>
    <row r="64" spans="1:25" ht="15.75" customHeight="1">
      <c r="A64" s="333"/>
      <c r="B64" s="338"/>
      <c r="C64" s="166"/>
      <c r="D64" s="204"/>
      <c r="E64" s="199" t="s">
        <v>203</v>
      </c>
      <c r="F64" s="167">
        <v>55</v>
      </c>
      <c r="G64" s="168">
        <v>0</v>
      </c>
      <c r="H64" s="168"/>
      <c r="I64" s="168"/>
      <c r="J64" s="169">
        <f t="shared" si="2"/>
        <v>0</v>
      </c>
      <c r="K64" s="168"/>
      <c r="L64" s="168"/>
      <c r="M64" s="168"/>
      <c r="N64" s="168"/>
      <c r="O64" s="242"/>
      <c r="P64" s="237"/>
      <c r="Q64" s="155"/>
      <c r="R64" s="115">
        <v>55</v>
      </c>
      <c r="S64" s="113"/>
      <c r="T64" s="113"/>
      <c r="U64" s="114"/>
      <c r="V64" s="114"/>
      <c r="W64" s="113">
        <f t="shared" si="3"/>
        <v>0</v>
      </c>
      <c r="X64" s="74">
        <f t="shared" si="8"/>
        <v>0</v>
      </c>
      <c r="Y64" s="74">
        <f t="shared" si="12"/>
        <v>0</v>
      </c>
    </row>
    <row r="65" spans="1:25" ht="40.5" customHeight="1">
      <c r="A65" s="333"/>
      <c r="B65" s="338"/>
      <c r="C65" s="166" t="s">
        <v>29</v>
      </c>
      <c r="D65" s="316" t="s">
        <v>350</v>
      </c>
      <c r="E65" s="324"/>
      <c r="F65" s="167">
        <v>56</v>
      </c>
      <c r="G65" s="168">
        <v>1</v>
      </c>
      <c r="H65" s="168">
        <f aca="true" t="shared" si="15" ref="H65:N65">H66+H67+H68+H69</f>
        <v>0</v>
      </c>
      <c r="I65" s="168">
        <f t="shared" si="15"/>
        <v>0</v>
      </c>
      <c r="J65" s="168">
        <f t="shared" si="15"/>
        <v>0</v>
      </c>
      <c r="K65" s="168">
        <f t="shared" si="15"/>
        <v>1</v>
      </c>
      <c r="L65" s="168">
        <f t="shared" si="15"/>
        <v>2</v>
      </c>
      <c r="M65" s="168">
        <f t="shared" si="15"/>
        <v>4</v>
      </c>
      <c r="N65" s="168">
        <f t="shared" si="15"/>
        <v>6</v>
      </c>
      <c r="O65" s="242"/>
      <c r="P65" s="237"/>
      <c r="Q65" s="155"/>
      <c r="R65" s="115">
        <v>56</v>
      </c>
      <c r="S65" s="28">
        <f>S66+S67+S68+S69</f>
        <v>1</v>
      </c>
      <c r="T65" s="28">
        <f>T66+T67+T68+T69</f>
        <v>1</v>
      </c>
      <c r="U65" s="28">
        <f>U66+U67+U68+U69</f>
        <v>2</v>
      </c>
      <c r="V65" s="28">
        <f>V66+V67+V68+V69</f>
        <v>2</v>
      </c>
      <c r="W65" s="113">
        <f t="shared" si="3"/>
        <v>6</v>
      </c>
      <c r="X65" s="74">
        <f t="shared" si="8"/>
        <v>0</v>
      </c>
      <c r="Y65" s="74">
        <f t="shared" si="12"/>
        <v>0</v>
      </c>
    </row>
    <row r="66" spans="1:25" ht="27" customHeight="1">
      <c r="A66" s="333"/>
      <c r="B66" s="338"/>
      <c r="C66" s="166"/>
      <c r="D66" s="181" t="s">
        <v>204</v>
      </c>
      <c r="E66" s="205" t="s">
        <v>302</v>
      </c>
      <c r="F66" s="167">
        <v>57</v>
      </c>
      <c r="G66" s="168">
        <v>0</v>
      </c>
      <c r="H66" s="168"/>
      <c r="I66" s="168"/>
      <c r="J66" s="169">
        <f t="shared" si="2"/>
        <v>0</v>
      </c>
      <c r="K66" s="168"/>
      <c r="L66" s="168"/>
      <c r="M66" s="168"/>
      <c r="N66" s="168"/>
      <c r="O66" s="242"/>
      <c r="P66" s="237"/>
      <c r="Q66" s="155"/>
      <c r="R66" s="115">
        <v>57</v>
      </c>
      <c r="S66" s="113"/>
      <c r="T66" s="113"/>
      <c r="U66" s="114"/>
      <c r="V66" s="114"/>
      <c r="W66" s="113">
        <f t="shared" si="3"/>
        <v>0</v>
      </c>
      <c r="X66" s="74">
        <f t="shared" si="8"/>
        <v>0</v>
      </c>
      <c r="Y66" s="74">
        <f t="shared" si="12"/>
        <v>0</v>
      </c>
    </row>
    <row r="67" spans="1:25" ht="40.5" customHeight="1">
      <c r="A67" s="333"/>
      <c r="B67" s="338"/>
      <c r="C67" s="166"/>
      <c r="D67" s="181" t="s">
        <v>205</v>
      </c>
      <c r="E67" s="205" t="s">
        <v>303</v>
      </c>
      <c r="F67" s="167">
        <v>58</v>
      </c>
      <c r="G67" s="168">
        <v>0</v>
      </c>
      <c r="H67" s="168"/>
      <c r="I67" s="168"/>
      <c r="J67" s="169">
        <f t="shared" si="2"/>
        <v>0</v>
      </c>
      <c r="K67" s="168"/>
      <c r="L67" s="168"/>
      <c r="M67" s="168"/>
      <c r="N67" s="168"/>
      <c r="O67" s="242"/>
      <c r="P67" s="237"/>
      <c r="Q67" s="155"/>
      <c r="R67" s="115">
        <v>58</v>
      </c>
      <c r="S67" s="113"/>
      <c r="T67" s="113"/>
      <c r="U67" s="114"/>
      <c r="V67" s="114"/>
      <c r="W67" s="113">
        <f t="shared" si="3"/>
        <v>0</v>
      </c>
      <c r="X67" s="74">
        <f t="shared" si="8"/>
        <v>0</v>
      </c>
      <c r="Y67" s="74">
        <f t="shared" si="12"/>
        <v>0</v>
      </c>
    </row>
    <row r="68" spans="1:25" ht="15" customHeight="1">
      <c r="A68" s="333"/>
      <c r="B68" s="338"/>
      <c r="C68" s="166"/>
      <c r="D68" s="181" t="s">
        <v>206</v>
      </c>
      <c r="E68" s="206" t="s">
        <v>304</v>
      </c>
      <c r="F68" s="167">
        <v>59</v>
      </c>
      <c r="G68" s="168">
        <v>0</v>
      </c>
      <c r="H68" s="168"/>
      <c r="I68" s="168"/>
      <c r="J68" s="169">
        <f t="shared" si="2"/>
        <v>0</v>
      </c>
      <c r="K68" s="168"/>
      <c r="L68" s="168"/>
      <c r="M68" s="168"/>
      <c r="N68" s="168"/>
      <c r="O68" s="242"/>
      <c r="P68" s="237"/>
      <c r="Q68" s="155"/>
      <c r="R68" s="115">
        <v>59</v>
      </c>
      <c r="S68" s="113"/>
      <c r="T68" s="113"/>
      <c r="U68" s="114"/>
      <c r="V68" s="114"/>
      <c r="W68" s="113">
        <f t="shared" si="3"/>
        <v>0</v>
      </c>
      <c r="X68" s="74">
        <f t="shared" si="8"/>
        <v>0</v>
      </c>
      <c r="Y68" s="74">
        <f t="shared" si="12"/>
        <v>0</v>
      </c>
    </row>
    <row r="69" spans="1:25" s="260" customFormat="1" ht="29.25" customHeight="1">
      <c r="A69" s="333"/>
      <c r="B69" s="338"/>
      <c r="C69" s="166"/>
      <c r="D69" s="181" t="s">
        <v>207</v>
      </c>
      <c r="E69" s="205" t="s">
        <v>305</v>
      </c>
      <c r="F69" s="167">
        <v>60</v>
      </c>
      <c r="G69" s="168">
        <v>1</v>
      </c>
      <c r="H69" s="168">
        <v>0</v>
      </c>
      <c r="I69" s="168">
        <f>H69</f>
        <v>0</v>
      </c>
      <c r="J69" s="168">
        <f>I69</f>
        <v>0</v>
      </c>
      <c r="K69" s="168">
        <f>S69</f>
        <v>1</v>
      </c>
      <c r="L69" s="168">
        <f>S69+T69</f>
        <v>2</v>
      </c>
      <c r="M69" s="168">
        <f>S69+T69+U69</f>
        <v>4</v>
      </c>
      <c r="N69" s="168">
        <f>S69+T69+U69+V69</f>
        <v>6</v>
      </c>
      <c r="O69" s="242"/>
      <c r="P69" s="237"/>
      <c r="Q69" s="256"/>
      <c r="R69" s="257">
        <v>60</v>
      </c>
      <c r="S69" s="258">
        <v>1</v>
      </c>
      <c r="T69" s="258">
        <v>1</v>
      </c>
      <c r="U69" s="259">
        <v>2</v>
      </c>
      <c r="V69" s="259">
        <v>2</v>
      </c>
      <c r="W69" s="258">
        <f t="shared" si="3"/>
        <v>6</v>
      </c>
      <c r="X69" s="261">
        <f aca="true" t="shared" si="16" ref="X69:X100">H69-J69</f>
        <v>0</v>
      </c>
      <c r="Y69" s="261">
        <f t="shared" si="12"/>
        <v>0</v>
      </c>
    </row>
    <row r="70" spans="1:25" ht="30" customHeight="1">
      <c r="A70" s="333"/>
      <c r="B70" s="338"/>
      <c r="C70" s="166" t="s">
        <v>30</v>
      </c>
      <c r="D70" s="316" t="s">
        <v>129</v>
      </c>
      <c r="E70" s="316"/>
      <c r="F70" s="167">
        <v>61</v>
      </c>
      <c r="G70" s="168">
        <v>0</v>
      </c>
      <c r="H70" s="168"/>
      <c r="I70" s="168"/>
      <c r="J70" s="169">
        <f t="shared" si="2"/>
        <v>0</v>
      </c>
      <c r="K70" s="168"/>
      <c r="L70" s="168"/>
      <c r="M70" s="168"/>
      <c r="N70" s="168"/>
      <c r="O70" s="242"/>
      <c r="P70" s="237"/>
      <c r="Q70" s="155"/>
      <c r="R70" s="115">
        <v>61</v>
      </c>
      <c r="S70" s="113"/>
      <c r="T70" s="113"/>
      <c r="U70" s="114"/>
      <c r="V70" s="114"/>
      <c r="W70" s="113">
        <f t="shared" si="3"/>
        <v>0</v>
      </c>
      <c r="X70" s="74">
        <f t="shared" si="16"/>
        <v>0</v>
      </c>
      <c r="Y70" s="74">
        <f t="shared" si="12"/>
        <v>0</v>
      </c>
    </row>
    <row r="71" spans="1:25" ht="30" customHeight="1">
      <c r="A71" s="333"/>
      <c r="B71" s="338"/>
      <c r="C71" s="166" t="s">
        <v>36</v>
      </c>
      <c r="D71" s="316" t="s">
        <v>278</v>
      </c>
      <c r="E71" s="316"/>
      <c r="F71" s="167">
        <v>62</v>
      </c>
      <c r="G71" s="168">
        <v>0.4</v>
      </c>
      <c r="H71" s="168">
        <f aca="true" t="shared" si="17" ref="H71:N71">H72</f>
        <v>1</v>
      </c>
      <c r="I71" s="168">
        <f t="shared" si="17"/>
        <v>1</v>
      </c>
      <c r="J71" s="168">
        <f t="shared" si="17"/>
        <v>1</v>
      </c>
      <c r="K71" s="168">
        <f t="shared" si="17"/>
        <v>1</v>
      </c>
      <c r="L71" s="168">
        <f t="shared" si="17"/>
        <v>1</v>
      </c>
      <c r="M71" s="168">
        <f t="shared" si="17"/>
        <v>1</v>
      </c>
      <c r="N71" s="168">
        <f t="shared" si="17"/>
        <v>1</v>
      </c>
      <c r="O71" s="242">
        <f>N71/J71</f>
        <v>1</v>
      </c>
      <c r="P71" s="237"/>
      <c r="Q71" s="155"/>
      <c r="R71" s="115">
        <v>62</v>
      </c>
      <c r="S71" s="28">
        <f>S72</f>
        <v>1</v>
      </c>
      <c r="T71" s="28">
        <f>T72</f>
        <v>0</v>
      </c>
      <c r="U71" s="28">
        <f>U72</f>
        <v>0</v>
      </c>
      <c r="V71" s="28">
        <f>V72</f>
        <v>0</v>
      </c>
      <c r="W71" s="113">
        <f t="shared" si="3"/>
        <v>1</v>
      </c>
      <c r="X71" s="74">
        <f t="shared" si="16"/>
        <v>0</v>
      </c>
      <c r="Y71" s="74">
        <f t="shared" si="12"/>
        <v>0</v>
      </c>
    </row>
    <row r="72" spans="1:25" ht="28.5" customHeight="1">
      <c r="A72" s="333"/>
      <c r="B72" s="338"/>
      <c r="C72" s="166"/>
      <c r="D72" s="316" t="s">
        <v>351</v>
      </c>
      <c r="E72" s="316"/>
      <c r="F72" s="167">
        <v>63</v>
      </c>
      <c r="G72" s="168">
        <v>0.4</v>
      </c>
      <c r="H72" s="168">
        <f>SUM(H73:H74)</f>
        <v>1</v>
      </c>
      <c r="I72" s="168">
        <f>SUM(I73:I74)</f>
        <v>1</v>
      </c>
      <c r="J72" s="169">
        <f t="shared" si="2"/>
        <v>1</v>
      </c>
      <c r="K72" s="168">
        <f>K73+K74</f>
        <v>1</v>
      </c>
      <c r="L72" s="168">
        <f>L73+L74</f>
        <v>1</v>
      </c>
      <c r="M72" s="168">
        <f>M73+M74</f>
        <v>1</v>
      </c>
      <c r="N72" s="168">
        <f>N73+N74</f>
        <v>1</v>
      </c>
      <c r="O72" s="242">
        <f>N72/J72</f>
        <v>1</v>
      </c>
      <c r="P72" s="237"/>
      <c r="Q72" s="155"/>
      <c r="R72" s="115">
        <v>63</v>
      </c>
      <c r="S72" s="28">
        <f>S73+S74</f>
        <v>1</v>
      </c>
      <c r="T72" s="28">
        <f>T73+T74</f>
        <v>0</v>
      </c>
      <c r="U72" s="28">
        <f>U73+U74</f>
        <v>0</v>
      </c>
      <c r="V72" s="28">
        <f>V73+V74</f>
        <v>0</v>
      </c>
      <c r="W72" s="113">
        <f t="shared" si="3"/>
        <v>1</v>
      </c>
      <c r="X72" s="74">
        <f t="shared" si="16"/>
        <v>0</v>
      </c>
      <c r="Y72" s="74">
        <f t="shared" si="12"/>
        <v>0</v>
      </c>
    </row>
    <row r="73" spans="1:25" ht="13.5" customHeight="1">
      <c r="A73" s="333"/>
      <c r="B73" s="338"/>
      <c r="C73" s="166"/>
      <c r="D73" s="335" t="s">
        <v>86</v>
      </c>
      <c r="E73" s="335"/>
      <c r="F73" s="167">
        <v>64</v>
      </c>
      <c r="G73" s="168">
        <v>0.4</v>
      </c>
      <c r="H73" s="168">
        <v>1</v>
      </c>
      <c r="I73" s="168">
        <f>H73</f>
        <v>1</v>
      </c>
      <c r="J73" s="169">
        <f t="shared" si="2"/>
        <v>1</v>
      </c>
      <c r="K73" s="168">
        <f>S73</f>
        <v>1</v>
      </c>
      <c r="L73" s="168">
        <f>S73+T73</f>
        <v>1</v>
      </c>
      <c r="M73" s="168">
        <f>S73+T73+U73</f>
        <v>1</v>
      </c>
      <c r="N73" s="168">
        <f>S73+T73+U73+V73</f>
        <v>1</v>
      </c>
      <c r="O73" s="242">
        <f>N73/J73</f>
        <v>1</v>
      </c>
      <c r="P73" s="237"/>
      <c r="Q73" s="155"/>
      <c r="R73" s="115">
        <v>64</v>
      </c>
      <c r="S73" s="113">
        <v>1</v>
      </c>
      <c r="T73" s="113">
        <v>0</v>
      </c>
      <c r="U73" s="114">
        <v>0</v>
      </c>
      <c r="V73" s="114">
        <v>0</v>
      </c>
      <c r="W73" s="113">
        <f t="shared" si="3"/>
        <v>1</v>
      </c>
      <c r="X73" s="74">
        <f t="shared" si="16"/>
        <v>0</v>
      </c>
      <c r="Y73" s="74">
        <f t="shared" si="12"/>
        <v>0</v>
      </c>
    </row>
    <row r="74" spans="1:25" ht="12.75" customHeight="1">
      <c r="A74" s="333"/>
      <c r="B74" s="338"/>
      <c r="C74" s="166"/>
      <c r="D74" s="335" t="s">
        <v>87</v>
      </c>
      <c r="E74" s="335"/>
      <c r="F74" s="167">
        <v>65</v>
      </c>
      <c r="G74" s="168">
        <v>0</v>
      </c>
      <c r="H74" s="168"/>
      <c r="I74" s="168"/>
      <c r="J74" s="169">
        <f t="shared" si="2"/>
        <v>0</v>
      </c>
      <c r="K74" s="168"/>
      <c r="L74" s="168"/>
      <c r="M74" s="168"/>
      <c r="N74" s="168"/>
      <c r="O74" s="242"/>
      <c r="P74" s="237"/>
      <c r="Q74" s="155"/>
      <c r="R74" s="115">
        <v>65</v>
      </c>
      <c r="S74" s="113"/>
      <c r="T74" s="113"/>
      <c r="U74" s="114"/>
      <c r="V74" s="114"/>
      <c r="W74" s="113">
        <f aca="true" t="shared" si="18" ref="W74:W137">SUM(S74:V74)</f>
        <v>0</v>
      </c>
      <c r="X74" s="74">
        <f t="shared" si="16"/>
        <v>0</v>
      </c>
      <c r="Y74" s="74">
        <f aca="true" t="shared" si="19" ref="Y74:Y105">W74-N74</f>
        <v>0</v>
      </c>
    </row>
    <row r="75" spans="1:25" ht="30" customHeight="1">
      <c r="A75" s="333"/>
      <c r="B75" s="338"/>
      <c r="C75" s="166" t="s">
        <v>37</v>
      </c>
      <c r="D75" s="316" t="s">
        <v>130</v>
      </c>
      <c r="E75" s="316"/>
      <c r="F75" s="167">
        <v>66</v>
      </c>
      <c r="G75" s="168">
        <v>17.534</v>
      </c>
      <c r="H75" s="168">
        <v>22</v>
      </c>
      <c r="I75" s="168">
        <f>H75</f>
        <v>22</v>
      </c>
      <c r="J75" s="168">
        <f>I75</f>
        <v>22</v>
      </c>
      <c r="K75" s="168">
        <f>S75</f>
        <v>4</v>
      </c>
      <c r="L75" s="168">
        <f>S75+T75</f>
        <v>9</v>
      </c>
      <c r="M75" s="168">
        <f>S75+T75+U75</f>
        <v>14</v>
      </c>
      <c r="N75" s="168">
        <f>S75+T75+U75+V75</f>
        <v>18</v>
      </c>
      <c r="O75" s="242">
        <f>N75/J75</f>
        <v>0.8181818181818182</v>
      </c>
      <c r="P75" s="237"/>
      <c r="Q75" s="155"/>
      <c r="R75" s="115">
        <v>66</v>
      </c>
      <c r="S75" s="113">
        <v>4</v>
      </c>
      <c r="T75" s="113">
        <v>5</v>
      </c>
      <c r="U75" s="114">
        <v>5</v>
      </c>
      <c r="V75" s="114">
        <v>4</v>
      </c>
      <c r="W75" s="113">
        <f t="shared" si="18"/>
        <v>18</v>
      </c>
      <c r="X75" s="74">
        <f t="shared" si="16"/>
        <v>0</v>
      </c>
      <c r="Y75" s="74">
        <f t="shared" si="19"/>
        <v>0</v>
      </c>
    </row>
    <row r="76" spans="1:25" ht="30" customHeight="1">
      <c r="A76" s="333"/>
      <c r="B76" s="338"/>
      <c r="C76" s="166" t="s">
        <v>39</v>
      </c>
      <c r="D76" s="316" t="s">
        <v>131</v>
      </c>
      <c r="E76" s="316"/>
      <c r="F76" s="167">
        <v>67</v>
      </c>
      <c r="G76" s="168">
        <v>9.477</v>
      </c>
      <c r="H76" s="168">
        <v>9</v>
      </c>
      <c r="I76" s="168">
        <f>H76</f>
        <v>9</v>
      </c>
      <c r="J76" s="169">
        <f aca="true" t="shared" si="20" ref="J76:J138">I76</f>
        <v>9</v>
      </c>
      <c r="K76" s="168">
        <f>S76</f>
        <v>2</v>
      </c>
      <c r="L76" s="168">
        <f>S76+T76</f>
        <v>5</v>
      </c>
      <c r="M76" s="168">
        <f>S76+T76+U76</f>
        <v>7</v>
      </c>
      <c r="N76" s="168">
        <f>S76+T76+U76+V76</f>
        <v>10</v>
      </c>
      <c r="O76" s="242">
        <f>N76/J76</f>
        <v>1.1111111111111112</v>
      </c>
      <c r="P76" s="237"/>
      <c r="Q76" s="155"/>
      <c r="R76" s="115">
        <v>67</v>
      </c>
      <c r="S76" s="113">
        <v>2</v>
      </c>
      <c r="T76" s="113">
        <v>3</v>
      </c>
      <c r="U76" s="114">
        <v>2</v>
      </c>
      <c r="V76" s="114">
        <v>3</v>
      </c>
      <c r="W76" s="113">
        <f t="shared" si="18"/>
        <v>10</v>
      </c>
      <c r="X76" s="74">
        <f t="shared" si="16"/>
        <v>0</v>
      </c>
      <c r="Y76" s="74">
        <f t="shared" si="19"/>
        <v>0</v>
      </c>
    </row>
    <row r="77" spans="1:25" ht="30" customHeight="1">
      <c r="A77" s="333"/>
      <c r="B77" s="338"/>
      <c r="C77" s="166" t="s">
        <v>40</v>
      </c>
      <c r="D77" s="316" t="s">
        <v>216</v>
      </c>
      <c r="E77" s="316"/>
      <c r="F77" s="167">
        <v>68</v>
      </c>
      <c r="G77" s="168">
        <v>149.663</v>
      </c>
      <c r="H77" s="168">
        <f aca="true" t="shared" si="21" ref="H77:N77">SUM(H78:H85)</f>
        <v>167</v>
      </c>
      <c r="I77" s="168">
        <f t="shared" si="21"/>
        <v>167</v>
      </c>
      <c r="J77" s="169">
        <f t="shared" si="20"/>
        <v>167</v>
      </c>
      <c r="K77" s="168">
        <f t="shared" si="21"/>
        <v>49</v>
      </c>
      <c r="L77" s="168">
        <f t="shared" si="21"/>
        <v>93</v>
      </c>
      <c r="M77" s="168">
        <f t="shared" si="21"/>
        <v>137</v>
      </c>
      <c r="N77" s="168">
        <f t="shared" si="21"/>
        <v>184</v>
      </c>
      <c r="O77" s="242">
        <f>N77/J77</f>
        <v>1.1017964071856288</v>
      </c>
      <c r="P77" s="237"/>
      <c r="Q77" s="155"/>
      <c r="R77" s="115">
        <v>68</v>
      </c>
      <c r="S77" s="28">
        <f>SUM(S78:S85)</f>
        <v>49</v>
      </c>
      <c r="T77" s="28">
        <f>SUM(T78:T85)</f>
        <v>46</v>
      </c>
      <c r="U77" s="28">
        <f>SUM(U78:U85)</f>
        <v>44</v>
      </c>
      <c r="V77" s="28">
        <f>SUM(V78:V85)</f>
        <v>45</v>
      </c>
      <c r="W77" s="113">
        <f t="shared" si="18"/>
        <v>184</v>
      </c>
      <c r="X77" s="74">
        <f t="shared" si="16"/>
        <v>0</v>
      </c>
      <c r="Y77" s="74">
        <f t="shared" si="19"/>
        <v>0</v>
      </c>
    </row>
    <row r="78" spans="1:25" ht="26.25" customHeight="1">
      <c r="A78" s="333"/>
      <c r="B78" s="338"/>
      <c r="C78" s="166"/>
      <c r="D78" s="181" t="s">
        <v>132</v>
      </c>
      <c r="E78" s="181" t="s">
        <v>82</v>
      </c>
      <c r="F78" s="167">
        <v>69</v>
      </c>
      <c r="G78" s="168">
        <v>143.878</v>
      </c>
      <c r="H78" s="168">
        <v>153</v>
      </c>
      <c r="I78" s="168">
        <f>H78</f>
        <v>153</v>
      </c>
      <c r="J78" s="169">
        <f t="shared" si="20"/>
        <v>153</v>
      </c>
      <c r="K78" s="168">
        <f>S78</f>
        <v>42</v>
      </c>
      <c r="L78" s="168">
        <f>S78+T78</f>
        <v>84</v>
      </c>
      <c r="M78" s="168">
        <f>S78+T78+U78</f>
        <v>126</v>
      </c>
      <c r="N78" s="168">
        <f>S78+T78+U78+V78</f>
        <v>168</v>
      </c>
      <c r="O78" s="242">
        <f>N78/J78</f>
        <v>1.0980392156862746</v>
      </c>
      <c r="P78" s="237"/>
      <c r="Q78" s="155"/>
      <c r="R78" s="115">
        <v>69</v>
      </c>
      <c r="S78" s="113">
        <v>42</v>
      </c>
      <c r="T78" s="113">
        <v>42</v>
      </c>
      <c r="U78" s="113">
        <v>42</v>
      </c>
      <c r="V78" s="113">
        <v>42</v>
      </c>
      <c r="W78" s="113">
        <f t="shared" si="18"/>
        <v>168</v>
      </c>
      <c r="X78" s="74">
        <f t="shared" si="16"/>
        <v>0</v>
      </c>
      <c r="Y78" s="74">
        <f t="shared" si="19"/>
        <v>0</v>
      </c>
    </row>
    <row r="79" spans="1:25" ht="42.75" customHeight="1">
      <c r="A79" s="333"/>
      <c r="B79" s="338"/>
      <c r="C79" s="166"/>
      <c r="D79" s="181" t="s">
        <v>133</v>
      </c>
      <c r="E79" s="181" t="s">
        <v>215</v>
      </c>
      <c r="F79" s="167">
        <v>70</v>
      </c>
      <c r="G79" s="168">
        <v>0</v>
      </c>
      <c r="H79" s="168"/>
      <c r="I79" s="168"/>
      <c r="J79" s="169">
        <f t="shared" si="20"/>
        <v>0</v>
      </c>
      <c r="K79" s="168"/>
      <c r="L79" s="168"/>
      <c r="M79" s="168"/>
      <c r="N79" s="168"/>
      <c r="O79" s="242"/>
      <c r="P79" s="237"/>
      <c r="Q79" s="155"/>
      <c r="R79" s="115">
        <v>70</v>
      </c>
      <c r="S79" s="113"/>
      <c r="T79" s="113"/>
      <c r="U79" s="114"/>
      <c r="V79" s="114"/>
      <c r="W79" s="113">
        <f t="shared" si="18"/>
        <v>0</v>
      </c>
      <c r="X79" s="74">
        <f t="shared" si="16"/>
        <v>0</v>
      </c>
      <c r="Y79" s="74">
        <f t="shared" si="19"/>
        <v>0</v>
      </c>
    </row>
    <row r="80" spans="1:25" ht="30" customHeight="1">
      <c r="A80" s="333"/>
      <c r="B80" s="338"/>
      <c r="C80" s="166"/>
      <c r="D80" s="181" t="s">
        <v>134</v>
      </c>
      <c r="E80" s="181" t="s">
        <v>84</v>
      </c>
      <c r="F80" s="167">
        <v>71</v>
      </c>
      <c r="G80" s="168">
        <v>1.874</v>
      </c>
      <c r="H80" s="168">
        <v>2</v>
      </c>
      <c r="I80" s="168">
        <v>2</v>
      </c>
      <c r="J80" s="168">
        <v>2</v>
      </c>
      <c r="K80" s="168">
        <f>S80</f>
        <v>0</v>
      </c>
      <c r="L80" s="168">
        <f>S80+T80</f>
        <v>2</v>
      </c>
      <c r="M80" s="168">
        <f>S80+T80+U80</f>
        <v>2</v>
      </c>
      <c r="N80" s="168">
        <f>S80+T80+U80+V80</f>
        <v>2</v>
      </c>
      <c r="O80" s="242">
        <f>N80/J80</f>
        <v>1</v>
      </c>
      <c r="P80" s="237"/>
      <c r="Q80" s="155"/>
      <c r="R80" s="115">
        <v>71</v>
      </c>
      <c r="S80" s="113"/>
      <c r="T80" s="113">
        <v>2</v>
      </c>
      <c r="U80" s="114">
        <v>0</v>
      </c>
      <c r="V80" s="114">
        <v>0</v>
      </c>
      <c r="W80" s="113">
        <f t="shared" si="18"/>
        <v>2</v>
      </c>
      <c r="X80" s="74">
        <f t="shared" si="16"/>
        <v>0</v>
      </c>
      <c r="Y80" s="74">
        <f t="shared" si="19"/>
        <v>0</v>
      </c>
    </row>
    <row r="81" spans="1:25" ht="41.25" customHeight="1">
      <c r="A81" s="333"/>
      <c r="B81" s="338"/>
      <c r="C81" s="166"/>
      <c r="D81" s="181" t="s">
        <v>135</v>
      </c>
      <c r="E81" s="181" t="s">
        <v>85</v>
      </c>
      <c r="F81" s="167">
        <v>72</v>
      </c>
      <c r="G81" s="168">
        <v>0</v>
      </c>
      <c r="H81" s="168">
        <v>2</v>
      </c>
      <c r="I81" s="168">
        <f>H81</f>
        <v>2</v>
      </c>
      <c r="J81" s="169">
        <f t="shared" si="20"/>
        <v>2</v>
      </c>
      <c r="K81" s="168">
        <f>S81</f>
        <v>2</v>
      </c>
      <c r="L81" s="168"/>
      <c r="M81" s="168"/>
      <c r="N81" s="168">
        <f>S81+T81+U81+V81</f>
        <v>2</v>
      </c>
      <c r="O81" s="242"/>
      <c r="P81" s="237"/>
      <c r="Q81" s="155"/>
      <c r="R81" s="115">
        <v>72</v>
      </c>
      <c r="S81" s="113">
        <v>2</v>
      </c>
      <c r="T81" s="113"/>
      <c r="U81" s="114"/>
      <c r="V81" s="114"/>
      <c r="W81" s="113">
        <f t="shared" si="18"/>
        <v>2</v>
      </c>
      <c r="X81" s="74">
        <f t="shared" si="16"/>
        <v>0</v>
      </c>
      <c r="Y81" s="74">
        <f t="shared" si="19"/>
        <v>0</v>
      </c>
    </row>
    <row r="82" spans="1:25" ht="30.75" customHeight="1">
      <c r="A82" s="333"/>
      <c r="B82" s="338"/>
      <c r="C82" s="166"/>
      <c r="D82" s="181"/>
      <c r="E82" s="181" t="s">
        <v>306</v>
      </c>
      <c r="F82" s="167">
        <v>73</v>
      </c>
      <c r="G82" s="168">
        <v>0</v>
      </c>
      <c r="H82" s="168"/>
      <c r="I82" s="168"/>
      <c r="J82" s="169">
        <f t="shared" si="20"/>
        <v>0</v>
      </c>
      <c r="K82" s="168"/>
      <c r="L82" s="168"/>
      <c r="M82" s="168"/>
      <c r="N82" s="168"/>
      <c r="O82" s="242"/>
      <c r="P82" s="237"/>
      <c r="Q82" s="155"/>
      <c r="R82" s="115">
        <v>73</v>
      </c>
      <c r="S82" s="113"/>
      <c r="T82" s="113"/>
      <c r="U82" s="114"/>
      <c r="V82" s="114"/>
      <c r="W82" s="113">
        <f t="shared" si="18"/>
        <v>0</v>
      </c>
      <c r="X82" s="74">
        <f t="shared" si="16"/>
        <v>0</v>
      </c>
      <c r="Y82" s="74">
        <f t="shared" si="19"/>
        <v>0</v>
      </c>
    </row>
    <row r="83" spans="1:25" ht="29.25" customHeight="1">
      <c r="A83" s="333"/>
      <c r="B83" s="338"/>
      <c r="C83" s="166"/>
      <c r="D83" s="181" t="s">
        <v>136</v>
      </c>
      <c r="E83" s="181" t="s">
        <v>139</v>
      </c>
      <c r="F83" s="167">
        <v>74</v>
      </c>
      <c r="G83" s="168">
        <v>0</v>
      </c>
      <c r="H83" s="168"/>
      <c r="I83" s="168"/>
      <c r="J83" s="169">
        <f t="shared" si="20"/>
        <v>0</v>
      </c>
      <c r="K83" s="168"/>
      <c r="L83" s="168"/>
      <c r="M83" s="168"/>
      <c r="N83" s="168"/>
      <c r="O83" s="242"/>
      <c r="P83" s="237"/>
      <c r="Q83" s="155"/>
      <c r="R83" s="115">
        <v>74</v>
      </c>
      <c r="S83" s="113"/>
      <c r="T83" s="113"/>
      <c r="U83" s="114"/>
      <c r="V83" s="114"/>
      <c r="W83" s="113">
        <f t="shared" si="18"/>
        <v>0</v>
      </c>
      <c r="X83" s="74">
        <f t="shared" si="16"/>
        <v>0</v>
      </c>
      <c r="Y83" s="74">
        <f t="shared" si="19"/>
        <v>0</v>
      </c>
    </row>
    <row r="84" spans="1:25" ht="66" customHeight="1">
      <c r="A84" s="333"/>
      <c r="B84" s="338"/>
      <c r="C84" s="166"/>
      <c r="D84" s="181" t="s">
        <v>137</v>
      </c>
      <c r="E84" s="181" t="s">
        <v>219</v>
      </c>
      <c r="F84" s="167">
        <v>75</v>
      </c>
      <c r="G84" s="168">
        <v>0.911</v>
      </c>
      <c r="H84" s="168">
        <v>2</v>
      </c>
      <c r="I84" s="168">
        <f>H84</f>
        <v>2</v>
      </c>
      <c r="J84" s="169">
        <f t="shared" si="20"/>
        <v>2</v>
      </c>
      <c r="K84" s="168">
        <f>S84</f>
        <v>2</v>
      </c>
      <c r="L84" s="168">
        <f>S84+T84</f>
        <v>2</v>
      </c>
      <c r="M84" s="168">
        <f>S84+T84+U84</f>
        <v>2</v>
      </c>
      <c r="N84" s="168">
        <f>S84+T84+U84+V84</f>
        <v>2</v>
      </c>
      <c r="O84" s="242">
        <f>N84/J84</f>
        <v>1</v>
      </c>
      <c r="P84" s="237"/>
      <c r="Q84" s="155"/>
      <c r="R84" s="115">
        <v>75</v>
      </c>
      <c r="S84" s="113">
        <v>2</v>
      </c>
      <c r="T84" s="113"/>
      <c r="U84" s="114"/>
      <c r="V84" s="114"/>
      <c r="W84" s="113">
        <f t="shared" si="18"/>
        <v>2</v>
      </c>
      <c r="X84" s="74">
        <f t="shared" si="16"/>
        <v>0</v>
      </c>
      <c r="Y84" s="74">
        <f t="shared" si="19"/>
        <v>0</v>
      </c>
    </row>
    <row r="85" spans="1:25" ht="28.5" customHeight="1">
      <c r="A85" s="333"/>
      <c r="B85" s="338"/>
      <c r="C85" s="166"/>
      <c r="D85" s="181" t="s">
        <v>138</v>
      </c>
      <c r="E85" s="181" t="s">
        <v>140</v>
      </c>
      <c r="F85" s="167">
        <v>76</v>
      </c>
      <c r="G85" s="168">
        <v>3</v>
      </c>
      <c r="H85" s="168">
        <v>8</v>
      </c>
      <c r="I85" s="168">
        <v>8</v>
      </c>
      <c r="J85" s="169">
        <f t="shared" si="20"/>
        <v>8</v>
      </c>
      <c r="K85" s="168">
        <f>S85</f>
        <v>3</v>
      </c>
      <c r="L85" s="168">
        <f>S85+T85</f>
        <v>5</v>
      </c>
      <c r="M85" s="168">
        <f>S85+T85+U85</f>
        <v>7</v>
      </c>
      <c r="N85" s="168">
        <f>S85+T85+U85+V85</f>
        <v>10</v>
      </c>
      <c r="O85" s="242">
        <f>N85/J85</f>
        <v>1.25</v>
      </c>
      <c r="P85" s="237"/>
      <c r="Q85" s="155"/>
      <c r="R85" s="115">
        <v>76</v>
      </c>
      <c r="S85" s="113">
        <v>3</v>
      </c>
      <c r="T85" s="113">
        <v>2</v>
      </c>
      <c r="U85" s="114">
        <v>2</v>
      </c>
      <c r="V85" s="114">
        <v>3</v>
      </c>
      <c r="W85" s="113">
        <f t="shared" si="18"/>
        <v>10</v>
      </c>
      <c r="X85" s="74">
        <f t="shared" si="16"/>
        <v>0</v>
      </c>
      <c r="Y85" s="74">
        <f t="shared" si="19"/>
        <v>0</v>
      </c>
    </row>
    <row r="86" spans="1:25" ht="13.5" customHeight="1">
      <c r="A86" s="333"/>
      <c r="B86" s="338"/>
      <c r="C86" s="166" t="s">
        <v>83</v>
      </c>
      <c r="D86" s="316" t="s">
        <v>43</v>
      </c>
      <c r="E86" s="316"/>
      <c r="F86" s="167">
        <v>77</v>
      </c>
      <c r="G86" s="168">
        <v>20</v>
      </c>
      <c r="H86" s="168">
        <v>90</v>
      </c>
      <c r="I86" s="168">
        <f>H86</f>
        <v>90</v>
      </c>
      <c r="J86" s="169">
        <f t="shared" si="20"/>
        <v>90</v>
      </c>
      <c r="K86" s="168">
        <f>S86</f>
        <v>20</v>
      </c>
      <c r="L86" s="168">
        <f>S86+T86</f>
        <v>40</v>
      </c>
      <c r="M86" s="168">
        <f>S86+T86+U86</f>
        <v>60</v>
      </c>
      <c r="N86" s="168">
        <f>S86+T86+U86+V86</f>
        <v>90</v>
      </c>
      <c r="O86" s="242">
        <f>N86/J86</f>
        <v>1</v>
      </c>
      <c r="P86" s="237"/>
      <c r="Q86" s="155"/>
      <c r="R86" s="115">
        <v>77</v>
      </c>
      <c r="S86" s="113">
        <v>20</v>
      </c>
      <c r="T86" s="113">
        <v>20</v>
      </c>
      <c r="U86" s="114">
        <v>20</v>
      </c>
      <c r="V86" s="114">
        <v>30</v>
      </c>
      <c r="W86" s="113">
        <f t="shared" si="18"/>
        <v>90</v>
      </c>
      <c r="X86" s="74">
        <f t="shared" si="16"/>
        <v>0</v>
      </c>
      <c r="Y86" s="74">
        <f t="shared" si="19"/>
        <v>0</v>
      </c>
    </row>
    <row r="87" spans="1:25" ht="52.5" customHeight="1">
      <c r="A87" s="333"/>
      <c r="B87" s="338"/>
      <c r="C87" s="329" t="s">
        <v>352</v>
      </c>
      <c r="D87" s="329"/>
      <c r="E87" s="329"/>
      <c r="F87" s="167">
        <v>78</v>
      </c>
      <c r="G87" s="168">
        <v>257.53499999999997</v>
      </c>
      <c r="H87" s="168">
        <f aca="true" t="shared" si="22" ref="H87:N87">H88+H89+H90+H91+H92+H93</f>
        <v>275</v>
      </c>
      <c r="I87" s="168">
        <f t="shared" si="22"/>
        <v>275</v>
      </c>
      <c r="J87" s="169">
        <f t="shared" si="20"/>
        <v>275</v>
      </c>
      <c r="K87" s="168">
        <f t="shared" si="22"/>
        <v>66</v>
      </c>
      <c r="L87" s="168">
        <f t="shared" si="22"/>
        <v>133</v>
      </c>
      <c r="M87" s="168">
        <f t="shared" si="22"/>
        <v>199</v>
      </c>
      <c r="N87" s="168">
        <f t="shared" si="22"/>
        <v>266</v>
      </c>
      <c r="O87" s="242">
        <f>N87/J87</f>
        <v>0.9672727272727273</v>
      </c>
      <c r="P87" s="237"/>
      <c r="Q87" s="155"/>
      <c r="R87" s="115">
        <v>78</v>
      </c>
      <c r="S87" s="28">
        <f>S88+S89+S90+S91+S92+S93</f>
        <v>66</v>
      </c>
      <c r="T87" s="28">
        <f>T88+T89+T90+T91+T92+T93</f>
        <v>67</v>
      </c>
      <c r="U87" s="28">
        <f>U88+U89+U90+U91+U92+U93</f>
        <v>66</v>
      </c>
      <c r="V87" s="28">
        <f>V88+V89+V90+V91+V92+V93</f>
        <v>67</v>
      </c>
      <c r="W87" s="113">
        <f t="shared" si="18"/>
        <v>266</v>
      </c>
      <c r="X87" s="74">
        <f t="shared" si="16"/>
        <v>0</v>
      </c>
      <c r="Y87" s="74">
        <f t="shared" si="19"/>
        <v>0</v>
      </c>
    </row>
    <row r="88" spans="1:25" ht="28.5" customHeight="1">
      <c r="A88" s="333"/>
      <c r="B88" s="338"/>
      <c r="C88" s="166" t="s">
        <v>24</v>
      </c>
      <c r="D88" s="330" t="s">
        <v>94</v>
      </c>
      <c r="E88" s="324"/>
      <c r="F88" s="167">
        <v>79</v>
      </c>
      <c r="G88" s="168"/>
      <c r="H88" s="168"/>
      <c r="I88" s="168"/>
      <c r="J88" s="169">
        <f t="shared" si="20"/>
        <v>0</v>
      </c>
      <c r="K88" s="168"/>
      <c r="L88" s="168"/>
      <c r="M88" s="168"/>
      <c r="N88" s="168"/>
      <c r="O88" s="242"/>
      <c r="P88" s="237"/>
      <c r="Q88" s="155"/>
      <c r="R88" s="115">
        <v>79</v>
      </c>
      <c r="S88" s="113"/>
      <c r="T88" s="113"/>
      <c r="U88" s="114"/>
      <c r="V88" s="114"/>
      <c r="W88" s="113">
        <f t="shared" si="18"/>
        <v>0</v>
      </c>
      <c r="X88" s="74">
        <f t="shared" si="16"/>
        <v>0</v>
      </c>
      <c r="Y88" s="74">
        <f t="shared" si="19"/>
        <v>0</v>
      </c>
    </row>
    <row r="89" spans="1:25" s="174" customFormat="1" ht="29.25" customHeight="1">
      <c r="A89" s="333"/>
      <c r="B89" s="338"/>
      <c r="C89" s="166" t="s">
        <v>25</v>
      </c>
      <c r="D89" s="316" t="s">
        <v>95</v>
      </c>
      <c r="E89" s="324"/>
      <c r="F89" s="167">
        <v>80</v>
      </c>
      <c r="G89" s="168">
        <v>225.5</v>
      </c>
      <c r="H89" s="168">
        <v>240</v>
      </c>
      <c r="I89" s="168">
        <f>H89</f>
        <v>240</v>
      </c>
      <c r="J89" s="169">
        <f t="shared" si="20"/>
        <v>240</v>
      </c>
      <c r="K89" s="168">
        <f>S89</f>
        <v>56</v>
      </c>
      <c r="L89" s="168">
        <f>S89+T89</f>
        <v>113</v>
      </c>
      <c r="M89" s="168">
        <f>S89+T89+U89</f>
        <v>169</v>
      </c>
      <c r="N89" s="168">
        <f>S89+T89+U89+V89</f>
        <v>226</v>
      </c>
      <c r="O89" s="242">
        <f>N89/J89</f>
        <v>0.9416666666666667</v>
      </c>
      <c r="P89" s="237"/>
      <c r="Q89" s="170"/>
      <c r="R89" s="115">
        <v>80</v>
      </c>
      <c r="S89" s="171">
        <v>56</v>
      </c>
      <c r="T89" s="171">
        <v>57</v>
      </c>
      <c r="U89" s="172">
        <v>56</v>
      </c>
      <c r="V89" s="172">
        <v>57</v>
      </c>
      <c r="W89" s="171">
        <f t="shared" si="18"/>
        <v>226</v>
      </c>
      <c r="X89" s="173">
        <f t="shared" si="16"/>
        <v>0</v>
      </c>
      <c r="Y89" s="173">
        <f t="shared" si="19"/>
        <v>0</v>
      </c>
    </row>
    <row r="90" spans="1:25" ht="15" customHeight="1">
      <c r="A90" s="333"/>
      <c r="B90" s="338"/>
      <c r="C90" s="166" t="s">
        <v>27</v>
      </c>
      <c r="D90" s="316" t="s">
        <v>96</v>
      </c>
      <c r="E90" s="324"/>
      <c r="F90" s="167">
        <v>81</v>
      </c>
      <c r="G90" s="168"/>
      <c r="H90" s="168"/>
      <c r="I90" s="168"/>
      <c r="J90" s="169">
        <f t="shared" si="20"/>
        <v>0</v>
      </c>
      <c r="K90" s="168"/>
      <c r="L90" s="168"/>
      <c r="M90" s="168"/>
      <c r="N90" s="168"/>
      <c r="O90" s="242"/>
      <c r="P90" s="237"/>
      <c r="Q90" s="155"/>
      <c r="R90" s="115">
        <v>81</v>
      </c>
      <c r="S90" s="113"/>
      <c r="T90" s="113"/>
      <c r="U90" s="114"/>
      <c r="V90" s="114"/>
      <c r="W90" s="113">
        <f t="shared" si="18"/>
        <v>0</v>
      </c>
      <c r="X90" s="74">
        <f t="shared" si="16"/>
        <v>0</v>
      </c>
      <c r="Y90" s="74">
        <f t="shared" si="19"/>
        <v>0</v>
      </c>
    </row>
    <row r="91" spans="1:25" ht="15" customHeight="1">
      <c r="A91" s="333"/>
      <c r="B91" s="338"/>
      <c r="C91" s="166" t="s">
        <v>29</v>
      </c>
      <c r="D91" s="316" t="s">
        <v>229</v>
      </c>
      <c r="E91" s="324"/>
      <c r="F91" s="167">
        <v>82</v>
      </c>
      <c r="G91" s="168"/>
      <c r="H91" s="168"/>
      <c r="I91" s="168"/>
      <c r="J91" s="169">
        <f t="shared" si="20"/>
        <v>0</v>
      </c>
      <c r="K91" s="168"/>
      <c r="L91" s="168"/>
      <c r="M91" s="168"/>
      <c r="N91" s="168"/>
      <c r="O91" s="242"/>
      <c r="P91" s="237"/>
      <c r="Q91" s="155"/>
      <c r="R91" s="115">
        <v>82</v>
      </c>
      <c r="S91" s="113"/>
      <c r="T91" s="113"/>
      <c r="U91" s="114"/>
      <c r="V91" s="114"/>
      <c r="W91" s="113">
        <f t="shared" si="18"/>
        <v>0</v>
      </c>
      <c r="X91" s="74">
        <f t="shared" si="16"/>
        <v>0</v>
      </c>
      <c r="Y91" s="74">
        <f t="shared" si="19"/>
        <v>0</v>
      </c>
    </row>
    <row r="92" spans="1:25" ht="15" customHeight="1">
      <c r="A92" s="333"/>
      <c r="B92" s="338"/>
      <c r="C92" s="166" t="s">
        <v>30</v>
      </c>
      <c r="D92" s="316" t="s">
        <v>97</v>
      </c>
      <c r="E92" s="324"/>
      <c r="F92" s="167">
        <v>83</v>
      </c>
      <c r="G92" s="168"/>
      <c r="H92" s="168"/>
      <c r="I92" s="168"/>
      <c r="J92" s="169">
        <f t="shared" si="20"/>
        <v>0</v>
      </c>
      <c r="K92" s="168"/>
      <c r="L92" s="168"/>
      <c r="M92" s="168"/>
      <c r="N92" s="168"/>
      <c r="O92" s="242"/>
      <c r="P92" s="237"/>
      <c r="Q92" s="155"/>
      <c r="R92" s="115">
        <v>83</v>
      </c>
      <c r="S92" s="113"/>
      <c r="T92" s="113"/>
      <c r="U92" s="114"/>
      <c r="V92" s="114"/>
      <c r="W92" s="113">
        <f t="shared" si="18"/>
        <v>0</v>
      </c>
      <c r="X92" s="74">
        <f t="shared" si="16"/>
        <v>0</v>
      </c>
      <c r="Y92" s="74">
        <f t="shared" si="19"/>
        <v>0</v>
      </c>
    </row>
    <row r="93" spans="1:25" ht="15" customHeight="1">
      <c r="A93" s="333"/>
      <c r="B93" s="338"/>
      <c r="C93" s="166" t="s">
        <v>36</v>
      </c>
      <c r="D93" s="316" t="s">
        <v>279</v>
      </c>
      <c r="E93" s="324"/>
      <c r="F93" s="167">
        <v>84</v>
      </c>
      <c r="G93" s="168">
        <v>32.035</v>
      </c>
      <c r="H93" s="168">
        <v>35</v>
      </c>
      <c r="I93" s="168">
        <v>35</v>
      </c>
      <c r="J93" s="168">
        <v>35</v>
      </c>
      <c r="K93" s="168">
        <f>S93</f>
        <v>10</v>
      </c>
      <c r="L93" s="168">
        <f>S93+T93</f>
        <v>20</v>
      </c>
      <c r="M93" s="168">
        <f>S93+T93+U93</f>
        <v>30</v>
      </c>
      <c r="N93" s="168">
        <f>S93+T93+U93+V93</f>
        <v>40</v>
      </c>
      <c r="O93" s="242">
        <f>N93/J93</f>
        <v>1.1428571428571428</v>
      </c>
      <c r="P93" s="237"/>
      <c r="Q93" s="155"/>
      <c r="R93" s="115">
        <v>84</v>
      </c>
      <c r="S93" s="113">
        <v>10</v>
      </c>
      <c r="T93" s="113">
        <v>10</v>
      </c>
      <c r="U93" s="114">
        <v>10</v>
      </c>
      <c r="V93" s="114">
        <v>10</v>
      </c>
      <c r="W93" s="113">
        <f t="shared" si="18"/>
        <v>40</v>
      </c>
      <c r="X93" s="74">
        <f t="shared" si="16"/>
        <v>0</v>
      </c>
      <c r="Y93" s="74">
        <f t="shared" si="19"/>
        <v>0</v>
      </c>
    </row>
    <row r="94" spans="1:25" s="27" customFormat="1" ht="39" customHeight="1">
      <c r="A94" s="333"/>
      <c r="B94" s="338"/>
      <c r="C94" s="325" t="s">
        <v>353</v>
      </c>
      <c r="D94" s="336"/>
      <c r="E94" s="326"/>
      <c r="F94" s="167">
        <v>85</v>
      </c>
      <c r="G94" s="169">
        <v>1820.9160000000002</v>
      </c>
      <c r="H94" s="169">
        <f aca="true" t="shared" si="23" ref="H94:N94">H95+H108+H112+H121</f>
        <v>2089</v>
      </c>
      <c r="I94" s="169">
        <f t="shared" si="23"/>
        <v>2089</v>
      </c>
      <c r="J94" s="169">
        <f t="shared" si="23"/>
        <v>2089</v>
      </c>
      <c r="K94" s="169">
        <f t="shared" si="23"/>
        <v>525.8530800000001</v>
      </c>
      <c r="L94" s="169">
        <f t="shared" si="23"/>
        <v>1149.26728</v>
      </c>
      <c r="M94" s="169">
        <f t="shared" si="23"/>
        <v>1703.4734799999999</v>
      </c>
      <c r="N94" s="169">
        <f t="shared" si="23"/>
        <v>2230.75768</v>
      </c>
      <c r="O94" s="242">
        <f>N94/J94</f>
        <v>1.0678591096218286</v>
      </c>
      <c r="P94" s="237"/>
      <c r="Q94" s="155"/>
      <c r="R94" s="115">
        <f>F94</f>
        <v>85</v>
      </c>
      <c r="S94" s="32">
        <f>S95+S108+S112+S121</f>
        <v>525.8530800000001</v>
      </c>
      <c r="T94" s="32">
        <f>T95+T108+T112+T121</f>
        <v>623.4141999999999</v>
      </c>
      <c r="U94" s="32">
        <f>U95+U108+U112+U121</f>
        <v>554.2062</v>
      </c>
      <c r="V94" s="32">
        <f>V95+V108+V112+V121</f>
        <v>527.2841999999999</v>
      </c>
      <c r="W94" s="113">
        <f t="shared" si="18"/>
        <v>2230.75768</v>
      </c>
      <c r="X94" s="74">
        <f t="shared" si="16"/>
        <v>0</v>
      </c>
      <c r="Y94" s="74">
        <f t="shared" si="19"/>
        <v>0</v>
      </c>
    </row>
    <row r="95" spans="1:25" ht="26.25" customHeight="1">
      <c r="A95" s="333"/>
      <c r="B95" s="338"/>
      <c r="C95" s="166" t="s">
        <v>230</v>
      </c>
      <c r="D95" s="325" t="s">
        <v>354</v>
      </c>
      <c r="E95" s="326"/>
      <c r="F95" s="167">
        <v>86</v>
      </c>
      <c r="G95" s="168">
        <v>1391.123</v>
      </c>
      <c r="H95" s="168">
        <f aca="true" t="shared" si="24" ref="H95:N95">H96+H100</f>
        <v>1590</v>
      </c>
      <c r="I95" s="168">
        <f t="shared" si="24"/>
        <v>1590</v>
      </c>
      <c r="J95" s="168">
        <f t="shared" si="24"/>
        <v>1590</v>
      </c>
      <c r="K95" s="169">
        <f t="shared" si="24"/>
        <v>395.33</v>
      </c>
      <c r="L95" s="169">
        <f t="shared" si="24"/>
        <v>880.26</v>
      </c>
      <c r="M95" s="169">
        <f t="shared" si="24"/>
        <v>1296.8819999999998</v>
      </c>
      <c r="N95" s="169">
        <f t="shared" si="24"/>
        <v>1686.582</v>
      </c>
      <c r="O95" s="242">
        <f>N95/J95</f>
        <v>1.0607433962264152</v>
      </c>
      <c r="P95" s="237"/>
      <c r="Q95" s="155"/>
      <c r="R95" s="115">
        <f aca="true" t="shared" si="25" ref="R95:R121">F95</f>
        <v>86</v>
      </c>
      <c r="S95" s="32">
        <f>S96+S100</f>
        <v>395.33</v>
      </c>
      <c r="T95" s="32">
        <f>T96+T100</f>
        <v>484.92999999999995</v>
      </c>
      <c r="U95" s="32">
        <f>U96+U100</f>
        <v>416.62199999999996</v>
      </c>
      <c r="V95" s="32">
        <f>V96+V100</f>
        <v>389.7</v>
      </c>
      <c r="W95" s="113">
        <f t="shared" si="18"/>
        <v>1686.582</v>
      </c>
      <c r="X95" s="74">
        <f t="shared" si="16"/>
        <v>0</v>
      </c>
      <c r="Y95" s="74">
        <f t="shared" si="19"/>
        <v>0</v>
      </c>
    </row>
    <row r="96" spans="1:25" ht="30.75" customHeight="1">
      <c r="A96" s="333"/>
      <c r="B96" s="338"/>
      <c r="C96" s="166" t="s">
        <v>141</v>
      </c>
      <c r="D96" s="316" t="s">
        <v>355</v>
      </c>
      <c r="E96" s="316"/>
      <c r="F96" s="167">
        <v>87</v>
      </c>
      <c r="G96" s="168">
        <v>1205.395</v>
      </c>
      <c r="H96" s="168">
        <f aca="true" t="shared" si="26" ref="H96:N96">H97+H98+H99</f>
        <v>1377</v>
      </c>
      <c r="I96" s="168">
        <f t="shared" si="26"/>
        <v>1377</v>
      </c>
      <c r="J96" s="168">
        <f t="shared" si="26"/>
        <v>1377</v>
      </c>
      <c r="K96" s="169">
        <f t="shared" si="26"/>
        <v>362.78</v>
      </c>
      <c r="L96" s="169">
        <f t="shared" si="26"/>
        <v>746.18</v>
      </c>
      <c r="M96" s="169">
        <f t="shared" si="26"/>
        <v>1129.58</v>
      </c>
      <c r="N96" s="169">
        <f t="shared" si="26"/>
        <v>1512.98</v>
      </c>
      <c r="O96" s="242">
        <f>N96/J96</f>
        <v>1.0987509077705155</v>
      </c>
      <c r="P96" s="237"/>
      <c r="Q96" s="155"/>
      <c r="R96" s="115">
        <f t="shared" si="25"/>
        <v>87</v>
      </c>
      <c r="S96" s="32">
        <f>S97+S98+S99</f>
        <v>362.78</v>
      </c>
      <c r="T96" s="32">
        <f>T97+T98+T99</f>
        <v>383.4</v>
      </c>
      <c r="U96" s="32">
        <f>U97+U98+U99</f>
        <v>383.4</v>
      </c>
      <c r="V96" s="32">
        <f>V97+V98+V99</f>
        <v>383.4</v>
      </c>
      <c r="W96" s="113">
        <f t="shared" si="18"/>
        <v>1512.98</v>
      </c>
      <c r="X96" s="74">
        <f t="shared" si="16"/>
        <v>0</v>
      </c>
      <c r="Y96" s="74">
        <f t="shared" si="19"/>
        <v>0</v>
      </c>
    </row>
    <row r="97" spans="1:25" ht="15" customHeight="1">
      <c r="A97" s="333"/>
      <c r="B97" s="338"/>
      <c r="C97" s="333"/>
      <c r="D97" s="316" t="s">
        <v>157</v>
      </c>
      <c r="E97" s="316"/>
      <c r="F97" s="167">
        <v>88</v>
      </c>
      <c r="G97" s="168">
        <v>1205.395</v>
      </c>
      <c r="H97" s="168">
        <v>1377</v>
      </c>
      <c r="I97" s="168">
        <f>H97</f>
        <v>1377</v>
      </c>
      <c r="J97" s="168">
        <f>I97</f>
        <v>1377</v>
      </c>
      <c r="K97" s="168">
        <f>S97</f>
        <v>362.78</v>
      </c>
      <c r="L97" s="168">
        <f>S97+T97</f>
        <v>746.18</v>
      </c>
      <c r="M97" s="168">
        <f>S97+T97+U97</f>
        <v>1129.58</v>
      </c>
      <c r="N97" s="168">
        <f>S97+T97+U97+V97</f>
        <v>1512.98</v>
      </c>
      <c r="O97" s="242">
        <f>N97/J97</f>
        <v>1.0987509077705155</v>
      </c>
      <c r="P97" s="237"/>
      <c r="Q97" s="155"/>
      <c r="R97" s="115">
        <f t="shared" si="25"/>
        <v>88</v>
      </c>
      <c r="S97" s="113">
        <v>362.78</v>
      </c>
      <c r="T97" s="113">
        <v>383.4</v>
      </c>
      <c r="U97" s="114">
        <v>383.4</v>
      </c>
      <c r="V97" s="114">
        <v>383.4</v>
      </c>
      <c r="W97" s="113">
        <f t="shared" si="18"/>
        <v>1512.98</v>
      </c>
      <c r="X97" s="74">
        <f t="shared" si="16"/>
        <v>0</v>
      </c>
      <c r="Y97" s="74">
        <f t="shared" si="19"/>
        <v>0</v>
      </c>
    </row>
    <row r="98" spans="1:25" ht="42" customHeight="1">
      <c r="A98" s="333"/>
      <c r="B98" s="338"/>
      <c r="C98" s="333"/>
      <c r="D98" s="327" t="s">
        <v>173</v>
      </c>
      <c r="E98" s="328"/>
      <c r="F98" s="167">
        <v>89</v>
      </c>
      <c r="G98" s="168">
        <v>0</v>
      </c>
      <c r="H98" s="168">
        <v>0</v>
      </c>
      <c r="I98" s="168">
        <f>H98</f>
        <v>0</v>
      </c>
      <c r="J98" s="169">
        <f t="shared" si="20"/>
        <v>0</v>
      </c>
      <c r="K98" s="168">
        <f aca="true" t="shared" si="27" ref="K98:K121">S98</f>
        <v>0</v>
      </c>
      <c r="L98" s="168">
        <f aca="true" t="shared" si="28" ref="L98:L121">S98+T98</f>
        <v>0</v>
      </c>
      <c r="M98" s="168">
        <f aca="true" t="shared" si="29" ref="M98:M121">S98+T98+U98</f>
        <v>0</v>
      </c>
      <c r="N98" s="168">
        <f aca="true" t="shared" si="30" ref="N98:N121">S98+T98+U98+V98</f>
        <v>0</v>
      </c>
      <c r="O98" s="242"/>
      <c r="P98" s="237"/>
      <c r="Q98" s="155"/>
      <c r="R98" s="115">
        <f t="shared" si="25"/>
        <v>89</v>
      </c>
      <c r="S98" s="113"/>
      <c r="T98" s="113">
        <v>0</v>
      </c>
      <c r="U98" s="114">
        <v>0</v>
      </c>
      <c r="V98" s="114">
        <v>0</v>
      </c>
      <c r="W98" s="113">
        <f t="shared" si="18"/>
        <v>0</v>
      </c>
      <c r="X98" s="74">
        <f t="shared" si="16"/>
        <v>0</v>
      </c>
      <c r="Y98" s="74">
        <f t="shared" si="19"/>
        <v>0</v>
      </c>
    </row>
    <row r="99" spans="1:25" ht="12.75" customHeight="1">
      <c r="A99" s="333"/>
      <c r="B99" s="338"/>
      <c r="C99" s="333"/>
      <c r="D99" s="316" t="s">
        <v>158</v>
      </c>
      <c r="E99" s="316"/>
      <c r="F99" s="167">
        <v>90</v>
      </c>
      <c r="G99" s="168"/>
      <c r="H99" s="168">
        <v>0</v>
      </c>
      <c r="I99" s="168"/>
      <c r="J99" s="169">
        <f t="shared" si="20"/>
        <v>0</v>
      </c>
      <c r="K99" s="168">
        <f t="shared" si="27"/>
        <v>0</v>
      </c>
      <c r="L99" s="168">
        <f t="shared" si="28"/>
        <v>0</v>
      </c>
      <c r="M99" s="168">
        <f t="shared" si="29"/>
        <v>0</v>
      </c>
      <c r="N99" s="168">
        <f t="shared" si="30"/>
        <v>0</v>
      </c>
      <c r="O99" s="242"/>
      <c r="P99" s="237"/>
      <c r="Q99" s="155"/>
      <c r="R99" s="115">
        <f t="shared" si="25"/>
        <v>90</v>
      </c>
      <c r="S99" s="113">
        <v>0</v>
      </c>
      <c r="T99" s="113">
        <v>0</v>
      </c>
      <c r="U99" s="114">
        <v>0</v>
      </c>
      <c r="V99" s="114">
        <v>0</v>
      </c>
      <c r="W99" s="113">
        <f t="shared" si="18"/>
        <v>0</v>
      </c>
      <c r="X99" s="74">
        <f t="shared" si="16"/>
        <v>0</v>
      </c>
      <c r="Y99" s="74">
        <f t="shared" si="19"/>
        <v>0</v>
      </c>
    </row>
    <row r="100" spans="1:25" ht="42" customHeight="1">
      <c r="A100" s="333"/>
      <c r="B100" s="338"/>
      <c r="C100" s="166" t="s">
        <v>142</v>
      </c>
      <c r="D100" s="316" t="s">
        <v>356</v>
      </c>
      <c r="E100" s="316"/>
      <c r="F100" s="167">
        <v>91</v>
      </c>
      <c r="G100" s="168">
        <v>185.728</v>
      </c>
      <c r="H100" s="168">
        <v>213</v>
      </c>
      <c r="I100" s="168">
        <f>I101+I104+I105+I106+I107</f>
        <v>213</v>
      </c>
      <c r="J100" s="169">
        <f t="shared" si="20"/>
        <v>213</v>
      </c>
      <c r="K100" s="168">
        <f t="shared" si="27"/>
        <v>32.55</v>
      </c>
      <c r="L100" s="168">
        <f t="shared" si="28"/>
        <v>134.07999999999998</v>
      </c>
      <c r="M100" s="168">
        <f t="shared" si="29"/>
        <v>167.302</v>
      </c>
      <c r="N100" s="168">
        <f t="shared" si="30"/>
        <v>173.602</v>
      </c>
      <c r="O100" s="242">
        <f>N100/J100</f>
        <v>0.8150328638497653</v>
      </c>
      <c r="P100" s="237"/>
      <c r="Q100" s="155"/>
      <c r="R100" s="115">
        <f t="shared" si="25"/>
        <v>91</v>
      </c>
      <c r="S100" s="113">
        <v>32.55</v>
      </c>
      <c r="T100" s="113">
        <v>101.53</v>
      </c>
      <c r="U100" s="113">
        <v>33.222</v>
      </c>
      <c r="V100" s="113">
        <v>6.3</v>
      </c>
      <c r="W100" s="113">
        <f t="shared" si="18"/>
        <v>173.602</v>
      </c>
      <c r="X100" s="74">
        <f t="shared" si="16"/>
        <v>0</v>
      </c>
      <c r="Y100" s="74">
        <f t="shared" si="19"/>
        <v>0</v>
      </c>
    </row>
    <row r="101" spans="1:25" ht="55.5" customHeight="1">
      <c r="A101" s="333"/>
      <c r="B101" s="338"/>
      <c r="C101" s="166"/>
      <c r="D101" s="316" t="s">
        <v>307</v>
      </c>
      <c r="E101" s="316"/>
      <c r="F101" s="167">
        <v>92</v>
      </c>
      <c r="G101" s="168"/>
      <c r="H101" s="168">
        <v>0</v>
      </c>
      <c r="I101" s="168"/>
      <c r="J101" s="169">
        <f t="shared" si="20"/>
        <v>0</v>
      </c>
      <c r="K101" s="168">
        <f t="shared" si="27"/>
        <v>0</v>
      </c>
      <c r="L101" s="168">
        <f t="shared" si="28"/>
        <v>0</v>
      </c>
      <c r="M101" s="168">
        <f t="shared" si="29"/>
        <v>0</v>
      </c>
      <c r="N101" s="168">
        <f t="shared" si="30"/>
        <v>0</v>
      </c>
      <c r="O101" s="242"/>
      <c r="P101" s="237"/>
      <c r="Q101" s="155"/>
      <c r="R101" s="115">
        <f t="shared" si="25"/>
        <v>92</v>
      </c>
      <c r="S101" s="113">
        <v>0</v>
      </c>
      <c r="T101" s="113">
        <v>0</v>
      </c>
      <c r="U101" s="114">
        <v>0</v>
      </c>
      <c r="V101" s="114">
        <v>0</v>
      </c>
      <c r="W101" s="113">
        <f t="shared" si="18"/>
        <v>0</v>
      </c>
      <c r="X101" s="74">
        <f aca="true" t="shared" si="31" ref="X101:X132">H101-J101</f>
        <v>0</v>
      </c>
      <c r="Y101" s="74">
        <f t="shared" si="19"/>
        <v>0</v>
      </c>
    </row>
    <row r="102" spans="1:25" ht="26.25" customHeight="1">
      <c r="A102" s="333"/>
      <c r="B102" s="338"/>
      <c r="C102" s="166"/>
      <c r="D102" s="181"/>
      <c r="E102" s="181" t="s">
        <v>217</v>
      </c>
      <c r="F102" s="167">
        <v>93</v>
      </c>
      <c r="G102" s="168"/>
      <c r="H102" s="168">
        <v>0</v>
      </c>
      <c r="I102" s="168"/>
      <c r="J102" s="169">
        <f t="shared" si="20"/>
        <v>0</v>
      </c>
      <c r="K102" s="168">
        <f t="shared" si="27"/>
        <v>0</v>
      </c>
      <c r="L102" s="168">
        <f t="shared" si="28"/>
        <v>0</v>
      </c>
      <c r="M102" s="168">
        <f t="shared" si="29"/>
        <v>0</v>
      </c>
      <c r="N102" s="168">
        <f t="shared" si="30"/>
        <v>0</v>
      </c>
      <c r="O102" s="242"/>
      <c r="P102" s="237"/>
      <c r="Q102" s="155"/>
      <c r="R102" s="115">
        <f t="shared" si="25"/>
        <v>93</v>
      </c>
      <c r="S102" s="113">
        <v>0</v>
      </c>
      <c r="T102" s="113">
        <v>0</v>
      </c>
      <c r="U102" s="114">
        <v>0</v>
      </c>
      <c r="V102" s="114">
        <v>0</v>
      </c>
      <c r="W102" s="113">
        <f t="shared" si="18"/>
        <v>0</v>
      </c>
      <c r="X102" s="74">
        <f t="shared" si="31"/>
        <v>0</v>
      </c>
      <c r="Y102" s="74">
        <f t="shared" si="19"/>
        <v>0</v>
      </c>
    </row>
    <row r="103" spans="1:25" ht="54" customHeight="1">
      <c r="A103" s="333"/>
      <c r="B103" s="338"/>
      <c r="C103" s="166"/>
      <c r="D103" s="181"/>
      <c r="E103" s="181" t="s">
        <v>218</v>
      </c>
      <c r="F103" s="167">
        <v>94</v>
      </c>
      <c r="G103" s="168"/>
      <c r="H103" s="168">
        <v>0</v>
      </c>
      <c r="I103" s="168"/>
      <c r="J103" s="169">
        <f t="shared" si="20"/>
        <v>0</v>
      </c>
      <c r="K103" s="168">
        <f t="shared" si="27"/>
        <v>0</v>
      </c>
      <c r="L103" s="168">
        <f t="shared" si="28"/>
        <v>0</v>
      </c>
      <c r="M103" s="168">
        <f t="shared" si="29"/>
        <v>0</v>
      </c>
      <c r="N103" s="168">
        <f t="shared" si="30"/>
        <v>0</v>
      </c>
      <c r="O103" s="242"/>
      <c r="P103" s="237"/>
      <c r="Q103" s="155"/>
      <c r="R103" s="115">
        <f t="shared" si="25"/>
        <v>94</v>
      </c>
      <c r="S103" s="113">
        <v>0</v>
      </c>
      <c r="T103" s="113">
        <v>0</v>
      </c>
      <c r="U103" s="114">
        <v>0</v>
      </c>
      <c r="V103" s="114">
        <v>0</v>
      </c>
      <c r="W103" s="113">
        <f t="shared" si="18"/>
        <v>0</v>
      </c>
      <c r="X103" s="74">
        <f t="shared" si="31"/>
        <v>0</v>
      </c>
      <c r="Y103" s="74">
        <f t="shared" si="19"/>
        <v>0</v>
      </c>
    </row>
    <row r="104" spans="1:25" ht="15" customHeight="1">
      <c r="A104" s="333"/>
      <c r="B104" s="338"/>
      <c r="C104" s="166"/>
      <c r="D104" s="316" t="s">
        <v>88</v>
      </c>
      <c r="E104" s="316"/>
      <c r="F104" s="167">
        <v>95</v>
      </c>
      <c r="G104" s="168">
        <v>106.358</v>
      </c>
      <c r="H104" s="168">
        <v>139.5</v>
      </c>
      <c r="I104" s="168">
        <f>H104</f>
        <v>139.5</v>
      </c>
      <c r="J104" s="169">
        <f t="shared" si="20"/>
        <v>139.5</v>
      </c>
      <c r="K104" s="168">
        <f t="shared" si="27"/>
        <v>32.55</v>
      </c>
      <c r="L104" s="168">
        <f t="shared" si="28"/>
        <v>70.97999999999999</v>
      </c>
      <c r="M104" s="168">
        <f t="shared" si="29"/>
        <v>87.40199999999999</v>
      </c>
      <c r="N104" s="168">
        <f t="shared" si="30"/>
        <v>87.40199999999999</v>
      </c>
      <c r="O104" s="242">
        <f>N104/J104</f>
        <v>0.6265376344086021</v>
      </c>
      <c r="P104" s="237"/>
      <c r="Q104" s="155"/>
      <c r="R104" s="115">
        <f t="shared" si="25"/>
        <v>95</v>
      </c>
      <c r="S104" s="113">
        <v>32.55</v>
      </c>
      <c r="T104" s="113">
        <v>38.43</v>
      </c>
      <c r="U104" s="114">
        <v>16.422</v>
      </c>
      <c r="V104" s="114">
        <v>0</v>
      </c>
      <c r="W104" s="113">
        <f t="shared" si="18"/>
        <v>87.40199999999999</v>
      </c>
      <c r="X104" s="74">
        <f t="shared" si="31"/>
        <v>0</v>
      </c>
      <c r="Y104" s="74">
        <f t="shared" si="19"/>
        <v>0</v>
      </c>
    </row>
    <row r="105" spans="1:25" ht="15" customHeight="1">
      <c r="A105" s="333"/>
      <c r="B105" s="338"/>
      <c r="C105" s="166"/>
      <c r="D105" s="316" t="s">
        <v>308</v>
      </c>
      <c r="E105" s="316"/>
      <c r="F105" s="167">
        <v>96</v>
      </c>
      <c r="G105" s="168">
        <v>29.77</v>
      </c>
      <c r="H105" s="168">
        <v>31</v>
      </c>
      <c r="I105" s="168">
        <f>H105</f>
        <v>31</v>
      </c>
      <c r="J105" s="169">
        <f t="shared" si="20"/>
        <v>31</v>
      </c>
      <c r="K105" s="168">
        <f t="shared" si="27"/>
        <v>0</v>
      </c>
      <c r="L105" s="168">
        <f t="shared" si="28"/>
        <v>16.8</v>
      </c>
      <c r="M105" s="168">
        <f t="shared" si="29"/>
        <v>33.6</v>
      </c>
      <c r="N105" s="168">
        <f t="shared" si="30"/>
        <v>33.6</v>
      </c>
      <c r="O105" s="242">
        <f>N105/J105</f>
        <v>1.0838709677419356</v>
      </c>
      <c r="P105" s="237"/>
      <c r="Q105" s="155"/>
      <c r="R105" s="115">
        <f t="shared" si="25"/>
        <v>96</v>
      </c>
      <c r="S105" s="113">
        <v>0</v>
      </c>
      <c r="T105" s="113">
        <v>16.8</v>
      </c>
      <c r="U105" s="114">
        <v>16.8</v>
      </c>
      <c r="V105" s="114">
        <v>0</v>
      </c>
      <c r="W105" s="113">
        <f t="shared" si="18"/>
        <v>33.6</v>
      </c>
      <c r="X105" s="74">
        <f t="shared" si="31"/>
        <v>0</v>
      </c>
      <c r="Y105" s="74">
        <f t="shared" si="19"/>
        <v>0</v>
      </c>
    </row>
    <row r="106" spans="1:25" ht="42" customHeight="1">
      <c r="A106" s="333"/>
      <c r="B106" s="338"/>
      <c r="C106" s="166"/>
      <c r="D106" s="316" t="s">
        <v>154</v>
      </c>
      <c r="E106" s="316"/>
      <c r="F106" s="167">
        <v>97</v>
      </c>
      <c r="G106" s="168">
        <v>40</v>
      </c>
      <c r="H106" s="168">
        <v>30</v>
      </c>
      <c r="I106" s="168">
        <f>H106</f>
        <v>30</v>
      </c>
      <c r="J106" s="169">
        <f t="shared" si="20"/>
        <v>30</v>
      </c>
      <c r="K106" s="168">
        <f t="shared" si="27"/>
        <v>0</v>
      </c>
      <c r="L106" s="168">
        <f t="shared" si="28"/>
        <v>40</v>
      </c>
      <c r="M106" s="168">
        <f t="shared" si="29"/>
        <v>40</v>
      </c>
      <c r="N106" s="168">
        <f t="shared" si="30"/>
        <v>40</v>
      </c>
      <c r="O106" s="242">
        <f>N106/J106</f>
        <v>1.3333333333333333</v>
      </c>
      <c r="P106" s="237"/>
      <c r="Q106" s="155"/>
      <c r="R106" s="115">
        <f t="shared" si="25"/>
        <v>97</v>
      </c>
      <c r="S106" s="113">
        <v>0</v>
      </c>
      <c r="T106" s="113">
        <v>40</v>
      </c>
      <c r="U106" s="114">
        <v>0</v>
      </c>
      <c r="V106" s="114">
        <v>0</v>
      </c>
      <c r="W106" s="113">
        <f t="shared" si="18"/>
        <v>40</v>
      </c>
      <c r="X106" s="74">
        <f t="shared" si="31"/>
        <v>0</v>
      </c>
      <c r="Y106" s="74">
        <f aca="true" t="shared" si="32" ref="Y106:Y137">W106-N106</f>
        <v>0</v>
      </c>
    </row>
    <row r="107" spans="1:25" ht="15" customHeight="1">
      <c r="A107" s="333"/>
      <c r="B107" s="338"/>
      <c r="C107" s="166"/>
      <c r="D107" s="316" t="s">
        <v>155</v>
      </c>
      <c r="E107" s="316"/>
      <c r="F107" s="167">
        <v>98</v>
      </c>
      <c r="G107" s="168">
        <v>9.6</v>
      </c>
      <c r="H107" s="168">
        <v>12.5</v>
      </c>
      <c r="I107" s="168">
        <f>H107</f>
        <v>12.5</v>
      </c>
      <c r="J107" s="169">
        <f t="shared" si="20"/>
        <v>12.5</v>
      </c>
      <c r="K107" s="168">
        <f t="shared" si="27"/>
        <v>0</v>
      </c>
      <c r="L107" s="168">
        <f t="shared" si="28"/>
        <v>6.3</v>
      </c>
      <c r="M107" s="168">
        <f t="shared" si="29"/>
        <v>6.3</v>
      </c>
      <c r="N107" s="168">
        <f t="shared" si="30"/>
        <v>12.6</v>
      </c>
      <c r="O107" s="242">
        <f>N107/J107</f>
        <v>1.008</v>
      </c>
      <c r="P107" s="237"/>
      <c r="Q107" s="155"/>
      <c r="R107" s="115">
        <f t="shared" si="25"/>
        <v>98</v>
      </c>
      <c r="S107" s="113">
        <v>0</v>
      </c>
      <c r="T107" s="113">
        <v>6.3</v>
      </c>
      <c r="U107" s="114">
        <v>0</v>
      </c>
      <c r="V107" s="114">
        <v>6.3</v>
      </c>
      <c r="W107" s="113">
        <f t="shared" si="18"/>
        <v>12.6</v>
      </c>
      <c r="X107" s="74">
        <f t="shared" si="31"/>
        <v>0</v>
      </c>
      <c r="Y107" s="74">
        <f t="shared" si="32"/>
        <v>0</v>
      </c>
    </row>
    <row r="108" spans="1:25" ht="29.25" customHeight="1">
      <c r="A108" s="333"/>
      <c r="B108" s="338"/>
      <c r="C108" s="166" t="s">
        <v>143</v>
      </c>
      <c r="D108" s="316" t="s">
        <v>357</v>
      </c>
      <c r="E108" s="316"/>
      <c r="F108" s="167">
        <v>99</v>
      </c>
      <c r="G108" s="168"/>
      <c r="H108" s="168">
        <v>0</v>
      </c>
      <c r="I108" s="168">
        <f>I109+I110+I111</f>
        <v>0</v>
      </c>
      <c r="J108" s="169">
        <f t="shared" si="20"/>
        <v>0</v>
      </c>
      <c r="K108" s="168">
        <f t="shared" si="27"/>
        <v>0</v>
      </c>
      <c r="L108" s="168">
        <f t="shared" si="28"/>
        <v>0</v>
      </c>
      <c r="M108" s="168">
        <f t="shared" si="29"/>
        <v>0</v>
      </c>
      <c r="N108" s="168">
        <f t="shared" si="30"/>
        <v>0</v>
      </c>
      <c r="O108" s="242"/>
      <c r="P108" s="237"/>
      <c r="Q108" s="155"/>
      <c r="R108" s="115">
        <f t="shared" si="25"/>
        <v>99</v>
      </c>
      <c r="S108" s="113">
        <v>0</v>
      </c>
      <c r="T108" s="113">
        <v>0</v>
      </c>
      <c r="U108" s="114">
        <v>0</v>
      </c>
      <c r="V108" s="114">
        <v>0</v>
      </c>
      <c r="W108" s="113">
        <f t="shared" si="18"/>
        <v>0</v>
      </c>
      <c r="X108" s="74">
        <f t="shared" si="31"/>
        <v>0</v>
      </c>
      <c r="Y108" s="74">
        <f t="shared" si="32"/>
        <v>0</v>
      </c>
    </row>
    <row r="109" spans="1:25" ht="25.5" customHeight="1">
      <c r="A109" s="333"/>
      <c r="B109" s="338"/>
      <c r="C109" s="166"/>
      <c r="D109" s="316" t="s">
        <v>89</v>
      </c>
      <c r="E109" s="316"/>
      <c r="F109" s="167">
        <v>100</v>
      </c>
      <c r="G109" s="168"/>
      <c r="H109" s="168">
        <v>0</v>
      </c>
      <c r="I109" s="168"/>
      <c r="J109" s="169">
        <f t="shared" si="20"/>
        <v>0</v>
      </c>
      <c r="K109" s="168">
        <f t="shared" si="27"/>
        <v>0</v>
      </c>
      <c r="L109" s="168">
        <f t="shared" si="28"/>
        <v>0</v>
      </c>
      <c r="M109" s="168">
        <f t="shared" si="29"/>
        <v>0</v>
      </c>
      <c r="N109" s="168">
        <f t="shared" si="30"/>
        <v>0</v>
      </c>
      <c r="O109" s="242"/>
      <c r="P109" s="237"/>
      <c r="Q109" s="155"/>
      <c r="R109" s="115">
        <f t="shared" si="25"/>
        <v>100</v>
      </c>
      <c r="S109" s="113">
        <v>0</v>
      </c>
      <c r="T109" s="113">
        <v>0</v>
      </c>
      <c r="U109" s="114">
        <v>0</v>
      </c>
      <c r="V109" s="114">
        <v>0</v>
      </c>
      <c r="W109" s="113">
        <f t="shared" si="18"/>
        <v>0</v>
      </c>
      <c r="X109" s="74">
        <f t="shared" si="31"/>
        <v>0</v>
      </c>
      <c r="Y109" s="74">
        <f t="shared" si="32"/>
        <v>0</v>
      </c>
    </row>
    <row r="110" spans="1:25" ht="24.75" customHeight="1">
      <c r="A110" s="333"/>
      <c r="B110" s="338"/>
      <c r="C110" s="166"/>
      <c r="D110" s="316" t="s">
        <v>90</v>
      </c>
      <c r="E110" s="316"/>
      <c r="F110" s="167">
        <v>101</v>
      </c>
      <c r="G110" s="168"/>
      <c r="H110" s="168">
        <v>0</v>
      </c>
      <c r="I110" s="168"/>
      <c r="J110" s="169">
        <f t="shared" si="20"/>
        <v>0</v>
      </c>
      <c r="K110" s="168">
        <f t="shared" si="27"/>
        <v>0</v>
      </c>
      <c r="L110" s="168">
        <f t="shared" si="28"/>
        <v>0</v>
      </c>
      <c r="M110" s="168">
        <f t="shared" si="29"/>
        <v>0</v>
      </c>
      <c r="N110" s="168">
        <f t="shared" si="30"/>
        <v>0</v>
      </c>
      <c r="O110" s="242"/>
      <c r="P110" s="237"/>
      <c r="Q110" s="155"/>
      <c r="R110" s="115">
        <f t="shared" si="25"/>
        <v>101</v>
      </c>
      <c r="S110" s="113">
        <v>0</v>
      </c>
      <c r="T110" s="113">
        <v>0</v>
      </c>
      <c r="U110" s="114">
        <v>0</v>
      </c>
      <c r="V110" s="114">
        <v>0</v>
      </c>
      <c r="W110" s="113">
        <f t="shared" si="18"/>
        <v>0</v>
      </c>
      <c r="X110" s="74">
        <f t="shared" si="31"/>
        <v>0</v>
      </c>
      <c r="Y110" s="74">
        <f t="shared" si="32"/>
        <v>0</v>
      </c>
    </row>
    <row r="111" spans="1:25" ht="54" customHeight="1">
      <c r="A111" s="333"/>
      <c r="B111" s="338"/>
      <c r="C111" s="166"/>
      <c r="D111" s="316" t="s">
        <v>156</v>
      </c>
      <c r="E111" s="316"/>
      <c r="F111" s="167">
        <v>102</v>
      </c>
      <c r="G111" s="168"/>
      <c r="H111" s="168">
        <v>0</v>
      </c>
      <c r="I111" s="168"/>
      <c r="J111" s="169">
        <f t="shared" si="20"/>
        <v>0</v>
      </c>
      <c r="K111" s="168">
        <f t="shared" si="27"/>
        <v>0</v>
      </c>
      <c r="L111" s="168">
        <f t="shared" si="28"/>
        <v>0</v>
      </c>
      <c r="M111" s="168">
        <f t="shared" si="29"/>
        <v>0</v>
      </c>
      <c r="N111" s="168">
        <f t="shared" si="30"/>
        <v>0</v>
      </c>
      <c r="O111" s="242"/>
      <c r="P111" s="237"/>
      <c r="Q111" s="155"/>
      <c r="R111" s="115">
        <f t="shared" si="25"/>
        <v>102</v>
      </c>
      <c r="S111" s="113">
        <v>0</v>
      </c>
      <c r="T111" s="113">
        <v>0</v>
      </c>
      <c r="U111" s="114">
        <v>0</v>
      </c>
      <c r="V111" s="114">
        <v>0</v>
      </c>
      <c r="W111" s="113">
        <f t="shared" si="18"/>
        <v>0</v>
      </c>
      <c r="X111" s="74">
        <f t="shared" si="31"/>
        <v>0</v>
      </c>
      <c r="Y111" s="74">
        <f t="shared" si="32"/>
        <v>0</v>
      </c>
    </row>
    <row r="112" spans="1:25" ht="78" customHeight="1">
      <c r="A112" s="333"/>
      <c r="B112" s="338"/>
      <c r="C112" s="166" t="s">
        <v>144</v>
      </c>
      <c r="D112" s="316" t="s">
        <v>358</v>
      </c>
      <c r="E112" s="316"/>
      <c r="F112" s="167">
        <v>103</v>
      </c>
      <c r="G112" s="168">
        <v>395.543</v>
      </c>
      <c r="H112" s="168">
        <f>H113+H116+H119+H120</f>
        <v>457</v>
      </c>
      <c r="I112" s="168">
        <f>I113+I116+I119+I120</f>
        <v>457</v>
      </c>
      <c r="J112" s="168">
        <f>J113+J116+J119+J120</f>
        <v>457</v>
      </c>
      <c r="K112" s="168">
        <f t="shared" si="27"/>
        <v>119.668</v>
      </c>
      <c r="L112" s="168">
        <f t="shared" si="28"/>
        <v>245.788</v>
      </c>
      <c r="M112" s="168">
        <f t="shared" si="29"/>
        <v>371.908</v>
      </c>
      <c r="N112" s="168">
        <f t="shared" si="30"/>
        <v>498.028</v>
      </c>
      <c r="O112" s="242">
        <f>N112/J112</f>
        <v>1.0897768052516412</v>
      </c>
      <c r="P112" s="237"/>
      <c r="Q112" s="155"/>
      <c r="R112" s="115">
        <f t="shared" si="25"/>
        <v>103</v>
      </c>
      <c r="S112" s="113">
        <v>119.668</v>
      </c>
      <c r="T112" s="113">
        <v>126.12</v>
      </c>
      <c r="U112" s="114">
        <v>126.12</v>
      </c>
      <c r="V112" s="114">
        <v>126.12</v>
      </c>
      <c r="W112" s="113">
        <f t="shared" si="18"/>
        <v>498.028</v>
      </c>
      <c r="X112" s="74">
        <f t="shared" si="31"/>
        <v>0</v>
      </c>
      <c r="Y112" s="74">
        <f t="shared" si="32"/>
        <v>0</v>
      </c>
    </row>
    <row r="113" spans="1:25" ht="13.5" customHeight="1">
      <c r="A113" s="333"/>
      <c r="B113" s="338"/>
      <c r="C113" s="333"/>
      <c r="D113" s="316" t="s">
        <v>201</v>
      </c>
      <c r="E113" s="316"/>
      <c r="F113" s="167">
        <v>104</v>
      </c>
      <c r="G113" s="168">
        <v>276.847</v>
      </c>
      <c r="H113" s="168">
        <f>H114+H115</f>
        <v>308</v>
      </c>
      <c r="I113" s="168">
        <f>I114+I115</f>
        <v>308</v>
      </c>
      <c r="J113" s="169">
        <f t="shared" si="20"/>
        <v>308</v>
      </c>
      <c r="K113" s="168">
        <f t="shared" si="27"/>
        <v>80.76</v>
      </c>
      <c r="L113" s="168">
        <f t="shared" si="28"/>
        <v>165.66000000000003</v>
      </c>
      <c r="M113" s="168">
        <f t="shared" si="29"/>
        <v>250.56000000000003</v>
      </c>
      <c r="N113" s="168">
        <f t="shared" si="30"/>
        <v>335.46000000000004</v>
      </c>
      <c r="O113" s="242">
        <f>N113/J113</f>
        <v>1.0891558441558442</v>
      </c>
      <c r="P113" s="237"/>
      <c r="Q113" s="155"/>
      <c r="R113" s="115">
        <f t="shared" si="25"/>
        <v>104</v>
      </c>
      <c r="S113" s="113">
        <v>80.76</v>
      </c>
      <c r="T113" s="113">
        <v>84.9</v>
      </c>
      <c r="U113" s="114">
        <v>84.9</v>
      </c>
      <c r="V113" s="114">
        <v>84.9</v>
      </c>
      <c r="W113" s="113">
        <f t="shared" si="18"/>
        <v>335.46000000000004</v>
      </c>
      <c r="X113" s="74">
        <f t="shared" si="31"/>
        <v>0</v>
      </c>
      <c r="Y113" s="74">
        <f t="shared" si="32"/>
        <v>0</v>
      </c>
    </row>
    <row r="114" spans="1:25" ht="13.5" customHeight="1">
      <c r="A114" s="333"/>
      <c r="B114" s="338"/>
      <c r="C114" s="333"/>
      <c r="D114" s="181"/>
      <c r="E114" s="207" t="s">
        <v>240</v>
      </c>
      <c r="F114" s="167">
        <v>105</v>
      </c>
      <c r="G114" s="168">
        <v>276.847</v>
      </c>
      <c r="H114" s="168">
        <v>308</v>
      </c>
      <c r="I114" s="168">
        <f>H114</f>
        <v>308</v>
      </c>
      <c r="J114" s="168">
        <f>I114</f>
        <v>308</v>
      </c>
      <c r="K114" s="168">
        <f t="shared" si="27"/>
        <v>80.76</v>
      </c>
      <c r="L114" s="168">
        <f t="shared" si="28"/>
        <v>165.66000000000003</v>
      </c>
      <c r="M114" s="168">
        <f t="shared" si="29"/>
        <v>250.56000000000003</v>
      </c>
      <c r="N114" s="168">
        <f t="shared" si="30"/>
        <v>335.46000000000004</v>
      </c>
      <c r="O114" s="242">
        <f>N114/J114</f>
        <v>1.0891558441558442</v>
      </c>
      <c r="P114" s="237"/>
      <c r="Q114" s="155"/>
      <c r="R114" s="115">
        <f t="shared" si="25"/>
        <v>105</v>
      </c>
      <c r="S114" s="113">
        <v>80.76</v>
      </c>
      <c r="T114" s="113">
        <v>84.9</v>
      </c>
      <c r="U114" s="114">
        <v>84.9</v>
      </c>
      <c r="V114" s="114">
        <v>84.9</v>
      </c>
      <c r="W114" s="113">
        <f t="shared" si="18"/>
        <v>335.46000000000004</v>
      </c>
      <c r="X114" s="74">
        <f t="shared" si="31"/>
        <v>0</v>
      </c>
      <c r="Y114" s="74">
        <f t="shared" si="32"/>
        <v>0</v>
      </c>
    </row>
    <row r="115" spans="1:25" ht="13.5" customHeight="1">
      <c r="A115" s="333"/>
      <c r="B115" s="338"/>
      <c r="C115" s="333"/>
      <c r="D115" s="181"/>
      <c r="E115" s="207" t="s">
        <v>242</v>
      </c>
      <c r="F115" s="167">
        <v>106</v>
      </c>
      <c r="G115" s="168">
        <v>0</v>
      </c>
      <c r="H115" s="168"/>
      <c r="I115" s="168"/>
      <c r="J115" s="169">
        <f t="shared" si="20"/>
        <v>0</v>
      </c>
      <c r="K115" s="168">
        <f t="shared" si="27"/>
        <v>0</v>
      </c>
      <c r="L115" s="168">
        <f t="shared" si="28"/>
        <v>0</v>
      </c>
      <c r="M115" s="168">
        <f t="shared" si="29"/>
        <v>0</v>
      </c>
      <c r="N115" s="168">
        <f t="shared" si="30"/>
        <v>0</v>
      </c>
      <c r="O115" s="242"/>
      <c r="P115" s="237"/>
      <c r="Q115" s="155"/>
      <c r="R115" s="115">
        <f t="shared" si="25"/>
        <v>106</v>
      </c>
      <c r="S115" s="113">
        <v>0</v>
      </c>
      <c r="T115" s="113">
        <v>0</v>
      </c>
      <c r="U115" s="114">
        <v>0</v>
      </c>
      <c r="V115" s="114">
        <v>0</v>
      </c>
      <c r="W115" s="113">
        <f t="shared" si="18"/>
        <v>0</v>
      </c>
      <c r="X115" s="74">
        <f t="shared" si="31"/>
        <v>0</v>
      </c>
      <c r="Y115" s="74">
        <f t="shared" si="32"/>
        <v>0</v>
      </c>
    </row>
    <row r="116" spans="1:25" ht="40.5" customHeight="1">
      <c r="A116" s="333"/>
      <c r="B116" s="338"/>
      <c r="C116" s="333"/>
      <c r="D116" s="316" t="s">
        <v>239</v>
      </c>
      <c r="E116" s="316"/>
      <c r="F116" s="167">
        <v>107</v>
      </c>
      <c r="G116" s="168">
        <v>115.896</v>
      </c>
      <c r="H116" s="168">
        <f>H117+H118</f>
        <v>128.5</v>
      </c>
      <c r="I116" s="168">
        <f>I117+I118</f>
        <v>128.5</v>
      </c>
      <c r="J116" s="169">
        <f t="shared" si="20"/>
        <v>128.5</v>
      </c>
      <c r="K116" s="168">
        <f t="shared" si="27"/>
        <v>33.808</v>
      </c>
      <c r="L116" s="168">
        <f t="shared" si="28"/>
        <v>69.328</v>
      </c>
      <c r="M116" s="168">
        <f t="shared" si="29"/>
        <v>104.84800000000001</v>
      </c>
      <c r="N116" s="168">
        <f t="shared" si="30"/>
        <v>140.36800000000002</v>
      </c>
      <c r="O116" s="242">
        <f>N116/J116</f>
        <v>1.0923579766536966</v>
      </c>
      <c r="P116" s="237"/>
      <c r="Q116" s="155"/>
      <c r="R116" s="115">
        <f t="shared" si="25"/>
        <v>107</v>
      </c>
      <c r="S116" s="113">
        <v>33.808</v>
      </c>
      <c r="T116" s="113">
        <v>35.52</v>
      </c>
      <c r="U116" s="114">
        <v>35.52</v>
      </c>
      <c r="V116" s="114">
        <v>35.52</v>
      </c>
      <c r="W116" s="113">
        <f t="shared" si="18"/>
        <v>140.36800000000002</v>
      </c>
      <c r="X116" s="74">
        <f t="shared" si="31"/>
        <v>0</v>
      </c>
      <c r="Y116" s="74">
        <f t="shared" si="32"/>
        <v>0</v>
      </c>
    </row>
    <row r="117" spans="1:25" ht="14.25" customHeight="1">
      <c r="A117" s="333"/>
      <c r="B117" s="338"/>
      <c r="C117" s="333"/>
      <c r="D117" s="181"/>
      <c r="E117" s="207" t="s">
        <v>240</v>
      </c>
      <c r="F117" s="167">
        <v>108</v>
      </c>
      <c r="G117" s="168">
        <v>115.896</v>
      </c>
      <c r="H117" s="168">
        <v>128.5</v>
      </c>
      <c r="I117" s="168">
        <f>H117</f>
        <v>128.5</v>
      </c>
      <c r="J117" s="168">
        <f>I117</f>
        <v>128.5</v>
      </c>
      <c r="K117" s="168">
        <f t="shared" si="27"/>
        <v>33.808</v>
      </c>
      <c r="L117" s="168">
        <f t="shared" si="28"/>
        <v>69.328</v>
      </c>
      <c r="M117" s="168">
        <f t="shared" si="29"/>
        <v>104.84800000000001</v>
      </c>
      <c r="N117" s="168">
        <f t="shared" si="30"/>
        <v>140.36800000000002</v>
      </c>
      <c r="O117" s="242">
        <f>N117/J117</f>
        <v>1.0923579766536966</v>
      </c>
      <c r="P117" s="237"/>
      <c r="Q117" s="155"/>
      <c r="R117" s="115">
        <f t="shared" si="25"/>
        <v>108</v>
      </c>
      <c r="S117" s="113">
        <v>33.808</v>
      </c>
      <c r="T117" s="113">
        <v>35.52</v>
      </c>
      <c r="U117" s="114">
        <v>35.52</v>
      </c>
      <c r="V117" s="114">
        <v>35.52</v>
      </c>
      <c r="W117" s="113">
        <f t="shared" si="18"/>
        <v>140.36800000000002</v>
      </c>
      <c r="X117" s="74">
        <f t="shared" si="31"/>
        <v>0</v>
      </c>
      <c r="Y117" s="74">
        <f t="shared" si="32"/>
        <v>0</v>
      </c>
    </row>
    <row r="118" spans="1:25" ht="14.25" customHeight="1">
      <c r="A118" s="333"/>
      <c r="B118" s="338"/>
      <c r="C118" s="333"/>
      <c r="D118" s="181"/>
      <c r="E118" s="207" t="s">
        <v>242</v>
      </c>
      <c r="F118" s="167">
        <v>109</v>
      </c>
      <c r="G118" s="168">
        <v>0</v>
      </c>
      <c r="H118" s="168"/>
      <c r="I118" s="168"/>
      <c r="J118" s="169">
        <f t="shared" si="20"/>
        <v>0</v>
      </c>
      <c r="K118" s="168">
        <f t="shared" si="27"/>
        <v>0</v>
      </c>
      <c r="L118" s="168">
        <f t="shared" si="28"/>
        <v>0</v>
      </c>
      <c r="M118" s="168">
        <f t="shared" si="29"/>
        <v>0</v>
      </c>
      <c r="N118" s="168">
        <f t="shared" si="30"/>
        <v>0</v>
      </c>
      <c r="O118" s="242"/>
      <c r="P118" s="237"/>
      <c r="Q118" s="155"/>
      <c r="R118" s="115">
        <f t="shared" si="25"/>
        <v>109</v>
      </c>
      <c r="S118" s="113">
        <v>0</v>
      </c>
      <c r="T118" s="113">
        <v>0</v>
      </c>
      <c r="U118" s="114">
        <v>0</v>
      </c>
      <c r="V118" s="114">
        <v>0</v>
      </c>
      <c r="W118" s="113">
        <f t="shared" si="18"/>
        <v>0</v>
      </c>
      <c r="X118" s="74">
        <f t="shared" si="31"/>
        <v>0</v>
      </c>
      <c r="Y118" s="74">
        <f t="shared" si="32"/>
        <v>0</v>
      </c>
    </row>
    <row r="119" spans="1:25" ht="15" customHeight="1">
      <c r="A119" s="333"/>
      <c r="B119" s="338"/>
      <c r="C119" s="333"/>
      <c r="D119" s="316" t="s">
        <v>199</v>
      </c>
      <c r="E119" s="316"/>
      <c r="F119" s="167">
        <v>110</v>
      </c>
      <c r="G119" s="168">
        <v>2.8</v>
      </c>
      <c r="H119" s="168">
        <v>20.5</v>
      </c>
      <c r="I119" s="168">
        <f>H119</f>
        <v>20.5</v>
      </c>
      <c r="J119" s="169">
        <f t="shared" si="20"/>
        <v>20.5</v>
      </c>
      <c r="K119" s="168">
        <f t="shared" si="27"/>
        <v>5.1</v>
      </c>
      <c r="L119" s="168">
        <f t="shared" si="28"/>
        <v>10.8</v>
      </c>
      <c r="M119" s="168">
        <f t="shared" si="29"/>
        <v>16.5</v>
      </c>
      <c r="N119" s="168">
        <f t="shared" si="30"/>
        <v>22.2</v>
      </c>
      <c r="O119" s="242">
        <f>N119/J119</f>
        <v>1.0829268292682928</v>
      </c>
      <c r="P119" s="237"/>
      <c r="Q119" s="155"/>
      <c r="R119" s="115">
        <f t="shared" si="25"/>
        <v>110</v>
      </c>
      <c r="S119" s="113">
        <v>5.1</v>
      </c>
      <c r="T119" s="113">
        <v>5.7</v>
      </c>
      <c r="U119" s="114">
        <v>5.7</v>
      </c>
      <c r="V119" s="114">
        <v>5.7</v>
      </c>
      <c r="W119" s="113">
        <f t="shared" si="18"/>
        <v>22.2</v>
      </c>
      <c r="X119" s="74">
        <f t="shared" si="31"/>
        <v>0</v>
      </c>
      <c r="Y119" s="74">
        <f t="shared" si="32"/>
        <v>0</v>
      </c>
    </row>
    <row r="120" spans="1:25" ht="26.25" customHeight="1">
      <c r="A120" s="333"/>
      <c r="B120" s="338"/>
      <c r="C120" s="166"/>
      <c r="D120" s="316" t="s">
        <v>200</v>
      </c>
      <c r="E120" s="316"/>
      <c r="F120" s="167">
        <v>111</v>
      </c>
      <c r="G120" s="168"/>
      <c r="H120" s="168">
        <v>0</v>
      </c>
      <c r="I120" s="168"/>
      <c r="J120" s="169">
        <f t="shared" si="20"/>
        <v>0</v>
      </c>
      <c r="K120" s="168">
        <f t="shared" si="27"/>
        <v>0</v>
      </c>
      <c r="L120" s="168">
        <f t="shared" si="28"/>
        <v>0</v>
      </c>
      <c r="M120" s="168">
        <f t="shared" si="29"/>
        <v>0</v>
      </c>
      <c r="N120" s="168">
        <f t="shared" si="30"/>
        <v>0</v>
      </c>
      <c r="O120" s="242"/>
      <c r="P120" s="237"/>
      <c r="Q120" s="155"/>
      <c r="R120" s="115">
        <f t="shared" si="25"/>
        <v>111</v>
      </c>
      <c r="S120" s="113">
        <v>0</v>
      </c>
      <c r="T120" s="113">
        <v>0</v>
      </c>
      <c r="U120" s="114">
        <v>0</v>
      </c>
      <c r="V120" s="114">
        <v>0</v>
      </c>
      <c r="W120" s="113">
        <f t="shared" si="18"/>
        <v>0</v>
      </c>
      <c r="X120" s="74">
        <f t="shared" si="31"/>
        <v>0</v>
      </c>
      <c r="Y120" s="74">
        <f t="shared" si="32"/>
        <v>0</v>
      </c>
    </row>
    <row r="121" spans="1:25" ht="24" customHeight="1">
      <c r="A121" s="333"/>
      <c r="B121" s="338"/>
      <c r="C121" s="166" t="s">
        <v>145</v>
      </c>
      <c r="D121" s="316" t="s">
        <v>309</v>
      </c>
      <c r="E121" s="316"/>
      <c r="F121" s="167">
        <v>112</v>
      </c>
      <c r="G121" s="168">
        <v>34.25</v>
      </c>
      <c r="H121" s="168">
        <v>42</v>
      </c>
      <c r="I121" s="168">
        <f>H121</f>
        <v>42</v>
      </c>
      <c r="J121" s="169">
        <f t="shared" si="20"/>
        <v>42</v>
      </c>
      <c r="K121" s="168">
        <f t="shared" si="27"/>
        <v>10.85508</v>
      </c>
      <c r="L121" s="168">
        <f t="shared" si="28"/>
        <v>23.219279999999998</v>
      </c>
      <c r="M121" s="168">
        <f t="shared" si="29"/>
        <v>34.683479999999996</v>
      </c>
      <c r="N121" s="168">
        <f t="shared" si="30"/>
        <v>46.147679999999994</v>
      </c>
      <c r="O121" s="242">
        <f>N121/J121</f>
        <v>1.0987542857142856</v>
      </c>
      <c r="P121" s="237"/>
      <c r="Q121" s="155"/>
      <c r="R121" s="115">
        <f t="shared" si="25"/>
        <v>112</v>
      </c>
      <c r="S121" s="113">
        <v>10.85508</v>
      </c>
      <c r="T121" s="113">
        <v>12.364199999999999</v>
      </c>
      <c r="U121" s="114">
        <v>11.464199999999998</v>
      </c>
      <c r="V121" s="114">
        <v>11.464199999999998</v>
      </c>
      <c r="W121" s="113">
        <f t="shared" si="18"/>
        <v>46.147679999999994</v>
      </c>
      <c r="X121" s="74">
        <f t="shared" si="31"/>
        <v>0</v>
      </c>
      <c r="Y121" s="74">
        <f t="shared" si="32"/>
        <v>0</v>
      </c>
    </row>
    <row r="122" spans="1:25" ht="57" customHeight="1">
      <c r="A122" s="333"/>
      <c r="B122" s="338"/>
      <c r="C122" s="325" t="s">
        <v>359</v>
      </c>
      <c r="D122" s="336"/>
      <c r="E122" s="326"/>
      <c r="F122" s="167">
        <v>113</v>
      </c>
      <c r="G122" s="169">
        <v>779.111</v>
      </c>
      <c r="H122" s="169">
        <f aca="true" t="shared" si="33" ref="H122:N122">H123+H126+H127+H128+H129+H130</f>
        <v>596</v>
      </c>
      <c r="I122" s="169">
        <f t="shared" si="33"/>
        <v>596</v>
      </c>
      <c r="J122" s="169">
        <f t="shared" si="20"/>
        <v>596</v>
      </c>
      <c r="K122" s="169">
        <f t="shared" si="33"/>
        <v>221</v>
      </c>
      <c r="L122" s="169">
        <f t="shared" si="33"/>
        <v>472</v>
      </c>
      <c r="M122" s="169">
        <f t="shared" si="33"/>
        <v>692</v>
      </c>
      <c r="N122" s="169">
        <f t="shared" si="33"/>
        <v>882</v>
      </c>
      <c r="O122" s="242">
        <f>N122/J122</f>
        <v>1.4798657718120805</v>
      </c>
      <c r="P122" s="237"/>
      <c r="Q122" s="155"/>
      <c r="R122" s="115">
        <v>113</v>
      </c>
      <c r="S122" s="32">
        <f>S123+S126+S127+S128+S129+S130</f>
        <v>221</v>
      </c>
      <c r="T122" s="32">
        <f>T123+T126+T127+T128+T129+T130</f>
        <v>251</v>
      </c>
      <c r="U122" s="32">
        <f>U123+U126+U127+U128+U129+U130</f>
        <v>220</v>
      </c>
      <c r="V122" s="32">
        <f>V123+V126+V127+V128+V129+V130</f>
        <v>190</v>
      </c>
      <c r="W122" s="113">
        <f t="shared" si="18"/>
        <v>882</v>
      </c>
      <c r="X122" s="74">
        <f t="shared" si="31"/>
        <v>0</v>
      </c>
      <c r="Y122" s="74">
        <f t="shared" si="32"/>
        <v>0</v>
      </c>
    </row>
    <row r="123" spans="1:25" ht="39" customHeight="1">
      <c r="A123" s="333"/>
      <c r="B123" s="338"/>
      <c r="C123" s="166" t="s">
        <v>24</v>
      </c>
      <c r="D123" s="316" t="s">
        <v>360</v>
      </c>
      <c r="E123" s="316"/>
      <c r="F123" s="167">
        <v>114</v>
      </c>
      <c r="G123" s="168">
        <v>1.34</v>
      </c>
      <c r="H123" s="168">
        <f>H124+H125</f>
        <v>6</v>
      </c>
      <c r="I123" s="168">
        <f>I124+I125</f>
        <v>6</v>
      </c>
      <c r="J123" s="168">
        <f>J124+J125</f>
        <v>6</v>
      </c>
      <c r="K123" s="168">
        <f>SUM(K124:K125)</f>
        <v>2</v>
      </c>
      <c r="L123" s="168">
        <f>SUM(L124:L125)</f>
        <v>4</v>
      </c>
      <c r="M123" s="168">
        <f>SUM(M124:M125)</f>
        <v>5</v>
      </c>
      <c r="N123" s="168">
        <f>SUM(N124:N125)</f>
        <v>6</v>
      </c>
      <c r="O123" s="242">
        <f>N123/J123</f>
        <v>1</v>
      </c>
      <c r="P123" s="237"/>
      <c r="Q123" s="155"/>
      <c r="R123" s="115">
        <v>114</v>
      </c>
      <c r="S123" s="113">
        <f>S124+S125</f>
        <v>2</v>
      </c>
      <c r="T123" s="113">
        <f>T124+T125</f>
        <v>2</v>
      </c>
      <c r="U123" s="113">
        <f>U124+U125</f>
        <v>1</v>
      </c>
      <c r="V123" s="113">
        <f>V124+V125</f>
        <v>1</v>
      </c>
      <c r="W123" s="113">
        <f t="shared" si="18"/>
        <v>6</v>
      </c>
      <c r="X123" s="74">
        <f t="shared" si="31"/>
        <v>0</v>
      </c>
      <c r="Y123" s="74">
        <f t="shared" si="32"/>
        <v>0</v>
      </c>
    </row>
    <row r="124" spans="1:25" ht="13.5">
      <c r="A124" s="333"/>
      <c r="B124" s="338"/>
      <c r="C124" s="166"/>
      <c r="D124" s="316" t="s">
        <v>91</v>
      </c>
      <c r="E124" s="316"/>
      <c r="F124" s="167">
        <v>115</v>
      </c>
      <c r="G124" s="168"/>
      <c r="H124" s="168"/>
      <c r="I124" s="168"/>
      <c r="J124" s="169">
        <f t="shared" si="20"/>
        <v>0</v>
      </c>
      <c r="K124" s="168"/>
      <c r="L124" s="168"/>
      <c r="M124" s="168"/>
      <c r="N124" s="168"/>
      <c r="O124" s="242"/>
      <c r="P124" s="237"/>
      <c r="Q124" s="155"/>
      <c r="R124" s="115">
        <v>115</v>
      </c>
      <c r="S124" s="113"/>
      <c r="T124" s="113"/>
      <c r="U124" s="114"/>
      <c r="V124" s="114"/>
      <c r="W124" s="113">
        <f t="shared" si="18"/>
        <v>0</v>
      </c>
      <c r="X124" s="74">
        <f t="shared" si="31"/>
        <v>0</v>
      </c>
      <c r="Y124" s="74">
        <f t="shared" si="32"/>
        <v>0</v>
      </c>
    </row>
    <row r="125" spans="1:25" ht="13.5">
      <c r="A125" s="333"/>
      <c r="B125" s="338"/>
      <c r="C125" s="166"/>
      <c r="D125" s="316" t="s">
        <v>92</v>
      </c>
      <c r="E125" s="316"/>
      <c r="F125" s="167">
        <v>116</v>
      </c>
      <c r="G125" s="168">
        <v>1.34</v>
      </c>
      <c r="H125" s="168">
        <v>6</v>
      </c>
      <c r="I125" s="168">
        <f>H125</f>
        <v>6</v>
      </c>
      <c r="J125" s="169">
        <f t="shared" si="20"/>
        <v>6</v>
      </c>
      <c r="K125" s="168">
        <f>S125</f>
        <v>2</v>
      </c>
      <c r="L125" s="168">
        <f>S125+T125</f>
        <v>4</v>
      </c>
      <c r="M125" s="168">
        <f>S125+T125+U125</f>
        <v>5</v>
      </c>
      <c r="N125" s="168">
        <f>S125+T125+U125+V125</f>
        <v>6</v>
      </c>
      <c r="O125" s="242"/>
      <c r="P125" s="237"/>
      <c r="Q125" s="155"/>
      <c r="R125" s="115">
        <v>116</v>
      </c>
      <c r="S125" s="113">
        <v>2</v>
      </c>
      <c r="T125" s="113">
        <v>2</v>
      </c>
      <c r="U125" s="114">
        <v>1</v>
      </c>
      <c r="V125" s="114">
        <v>1</v>
      </c>
      <c r="W125" s="113">
        <f t="shared" si="18"/>
        <v>6</v>
      </c>
      <c r="X125" s="74">
        <f t="shared" si="31"/>
        <v>0</v>
      </c>
      <c r="Y125" s="74">
        <f t="shared" si="32"/>
        <v>0</v>
      </c>
    </row>
    <row r="126" spans="1:25" ht="13.5">
      <c r="A126" s="333"/>
      <c r="B126" s="338"/>
      <c r="C126" s="166" t="s">
        <v>25</v>
      </c>
      <c r="D126" s="316" t="s">
        <v>93</v>
      </c>
      <c r="E126" s="316"/>
      <c r="F126" s="167">
        <v>117</v>
      </c>
      <c r="G126" s="168">
        <v>20.089</v>
      </c>
      <c r="H126" s="168">
        <v>20</v>
      </c>
      <c r="I126" s="168">
        <f>H126</f>
        <v>20</v>
      </c>
      <c r="J126" s="169">
        <f t="shared" si="20"/>
        <v>20</v>
      </c>
      <c r="K126" s="168">
        <f>S126</f>
        <v>5</v>
      </c>
      <c r="L126" s="168">
        <f>S126+T126</f>
        <v>10</v>
      </c>
      <c r="M126" s="168">
        <f>S126+T126+U126</f>
        <v>15</v>
      </c>
      <c r="N126" s="168">
        <f>S126+T126+U126+V126</f>
        <v>20</v>
      </c>
      <c r="O126" s="242">
        <f>N126/J126</f>
        <v>1</v>
      </c>
      <c r="P126" s="237"/>
      <c r="Q126" s="155"/>
      <c r="R126" s="115">
        <v>117</v>
      </c>
      <c r="S126" s="113">
        <v>5</v>
      </c>
      <c r="T126" s="113">
        <v>5</v>
      </c>
      <c r="U126" s="114">
        <v>5</v>
      </c>
      <c r="V126" s="114">
        <v>5</v>
      </c>
      <c r="W126" s="113">
        <f t="shared" si="18"/>
        <v>20</v>
      </c>
      <c r="X126" s="74">
        <f t="shared" si="31"/>
        <v>0</v>
      </c>
      <c r="Y126" s="74">
        <f t="shared" si="32"/>
        <v>0</v>
      </c>
    </row>
    <row r="127" spans="1:25" ht="27" customHeight="1">
      <c r="A127" s="333"/>
      <c r="B127" s="338"/>
      <c r="C127" s="166" t="s">
        <v>27</v>
      </c>
      <c r="D127" s="316" t="s">
        <v>192</v>
      </c>
      <c r="E127" s="316"/>
      <c r="F127" s="167">
        <v>118</v>
      </c>
      <c r="G127" s="168"/>
      <c r="H127" s="168"/>
      <c r="I127" s="168">
        <f>H127</f>
        <v>0</v>
      </c>
      <c r="J127" s="169">
        <f t="shared" si="20"/>
        <v>0</v>
      </c>
      <c r="K127" s="168"/>
      <c r="L127" s="168"/>
      <c r="M127" s="168"/>
      <c r="N127" s="168"/>
      <c r="O127" s="242"/>
      <c r="P127" s="237"/>
      <c r="Q127" s="155"/>
      <c r="R127" s="115">
        <v>118</v>
      </c>
      <c r="S127" s="113"/>
      <c r="T127" s="113"/>
      <c r="U127" s="114"/>
      <c r="V127" s="114"/>
      <c r="W127" s="113">
        <f t="shared" si="18"/>
        <v>0</v>
      </c>
      <c r="X127" s="74">
        <f t="shared" si="31"/>
        <v>0</v>
      </c>
      <c r="Y127" s="74">
        <f t="shared" si="32"/>
        <v>0</v>
      </c>
    </row>
    <row r="128" spans="1:25" s="179" customFormat="1" ht="16.5" customHeight="1">
      <c r="A128" s="333"/>
      <c r="B128" s="338"/>
      <c r="C128" s="166" t="s">
        <v>29</v>
      </c>
      <c r="D128" s="327" t="s">
        <v>295</v>
      </c>
      <c r="E128" s="328"/>
      <c r="F128" s="167">
        <v>119</v>
      </c>
      <c r="G128" s="168">
        <v>473.887</v>
      </c>
      <c r="H128" s="168">
        <v>390</v>
      </c>
      <c r="I128" s="168">
        <f>H128</f>
        <v>390</v>
      </c>
      <c r="J128" s="169">
        <f t="shared" si="20"/>
        <v>390</v>
      </c>
      <c r="K128" s="168">
        <f>S128</f>
        <v>114</v>
      </c>
      <c r="L128" s="168">
        <f>S128+T128</f>
        <v>228</v>
      </c>
      <c r="M128" s="168">
        <f>S128+T128+U128</f>
        <v>342</v>
      </c>
      <c r="N128" s="168">
        <f>S128+T128+U128+V128</f>
        <v>456</v>
      </c>
      <c r="O128" s="242">
        <f>N128/J128</f>
        <v>1.1692307692307693</v>
      </c>
      <c r="P128" s="237"/>
      <c r="Q128" s="175"/>
      <c r="R128" s="115">
        <v>119</v>
      </c>
      <c r="S128" s="177">
        <v>114</v>
      </c>
      <c r="T128" s="177">
        <v>114</v>
      </c>
      <c r="U128" s="178">
        <v>114</v>
      </c>
      <c r="V128" s="178">
        <v>114</v>
      </c>
      <c r="W128" s="177">
        <f t="shared" si="18"/>
        <v>456</v>
      </c>
      <c r="X128" s="180">
        <f t="shared" si="31"/>
        <v>0</v>
      </c>
      <c r="Y128" s="180">
        <f t="shared" si="32"/>
        <v>0</v>
      </c>
    </row>
    <row r="129" spans="1:25" s="260" customFormat="1" ht="24" customHeight="1">
      <c r="A129" s="333"/>
      <c r="B129" s="338"/>
      <c r="C129" s="285" t="s">
        <v>30</v>
      </c>
      <c r="D129" s="329" t="s">
        <v>38</v>
      </c>
      <c r="E129" s="329"/>
      <c r="F129" s="167">
        <v>120</v>
      </c>
      <c r="G129" s="168">
        <v>283.795</v>
      </c>
      <c r="H129" s="168">
        <v>180</v>
      </c>
      <c r="I129" s="168">
        <f>H129</f>
        <v>180</v>
      </c>
      <c r="J129" s="169">
        <f t="shared" si="20"/>
        <v>180</v>
      </c>
      <c r="K129" s="168">
        <f>S129</f>
        <v>100</v>
      </c>
      <c r="L129" s="168">
        <f>S129+T129</f>
        <v>200</v>
      </c>
      <c r="M129" s="168">
        <f>S129+T129+U129</f>
        <v>300</v>
      </c>
      <c r="N129" s="168">
        <f>S129+T129+U129+V129</f>
        <v>400</v>
      </c>
      <c r="O129" s="242">
        <f>N129/J129</f>
        <v>2.2222222222222223</v>
      </c>
      <c r="P129" s="237"/>
      <c r="Q129" s="256"/>
      <c r="R129" s="257">
        <v>120</v>
      </c>
      <c r="S129" s="258">
        <v>100</v>
      </c>
      <c r="T129" s="258">
        <v>100</v>
      </c>
      <c r="U129" s="259">
        <v>100</v>
      </c>
      <c r="V129" s="259">
        <v>100</v>
      </c>
      <c r="W129" s="258">
        <f t="shared" si="18"/>
        <v>400</v>
      </c>
      <c r="X129" s="261">
        <f t="shared" si="31"/>
        <v>0</v>
      </c>
      <c r="Y129" s="261">
        <f t="shared" si="32"/>
        <v>0</v>
      </c>
    </row>
    <row r="130" spans="1:25" ht="51" customHeight="1">
      <c r="A130" s="333"/>
      <c r="B130" s="349"/>
      <c r="C130" s="196" t="s">
        <v>214</v>
      </c>
      <c r="D130" s="331" t="s">
        <v>361</v>
      </c>
      <c r="E130" s="332"/>
      <c r="F130" s="167">
        <v>121</v>
      </c>
      <c r="G130" s="168">
        <v>0</v>
      </c>
      <c r="H130" s="169">
        <f aca="true" t="shared" si="34" ref="H130:N130">H131-H134</f>
        <v>0</v>
      </c>
      <c r="I130" s="169">
        <f t="shared" si="34"/>
        <v>0</v>
      </c>
      <c r="J130" s="169">
        <f t="shared" si="20"/>
        <v>0</v>
      </c>
      <c r="K130" s="169">
        <f t="shared" si="34"/>
        <v>0</v>
      </c>
      <c r="L130" s="169">
        <f t="shared" si="34"/>
        <v>30</v>
      </c>
      <c r="M130" s="169">
        <f t="shared" si="34"/>
        <v>30</v>
      </c>
      <c r="N130" s="169">
        <f t="shared" si="34"/>
        <v>0</v>
      </c>
      <c r="O130" s="242"/>
      <c r="P130" s="237"/>
      <c r="Q130" s="155"/>
      <c r="R130" s="115">
        <v>121</v>
      </c>
      <c r="S130" s="32">
        <f>S131-S134</f>
        <v>0</v>
      </c>
      <c r="T130" s="32">
        <f>T131-T134</f>
        <v>30</v>
      </c>
      <c r="U130" s="32">
        <f>U131-U134</f>
        <v>0</v>
      </c>
      <c r="V130" s="32">
        <f>V131-V134</f>
        <v>-30</v>
      </c>
      <c r="W130" s="113">
        <f t="shared" si="18"/>
        <v>0</v>
      </c>
      <c r="X130" s="74">
        <f t="shared" si="31"/>
        <v>0</v>
      </c>
      <c r="Y130" s="74">
        <f t="shared" si="32"/>
        <v>0</v>
      </c>
    </row>
    <row r="131" spans="1:25" ht="25.5" customHeight="1">
      <c r="A131" s="333"/>
      <c r="B131" s="166"/>
      <c r="C131" s="166"/>
      <c r="D131" s="209" t="s">
        <v>122</v>
      </c>
      <c r="E131" s="210" t="s">
        <v>249</v>
      </c>
      <c r="F131" s="167">
        <v>122</v>
      </c>
      <c r="G131" s="168">
        <v>0</v>
      </c>
      <c r="H131" s="168">
        <v>140</v>
      </c>
      <c r="I131" s="168">
        <v>140</v>
      </c>
      <c r="J131" s="169">
        <f t="shared" si="20"/>
        <v>140</v>
      </c>
      <c r="K131" s="168">
        <f>S131</f>
        <v>20</v>
      </c>
      <c r="L131" s="168">
        <f>S131+T131</f>
        <v>100</v>
      </c>
      <c r="M131" s="168">
        <f>S131+T131+U131</f>
        <v>120</v>
      </c>
      <c r="N131" s="168">
        <f>S131+T131+U131+V131</f>
        <v>140</v>
      </c>
      <c r="O131" s="242"/>
      <c r="P131" s="237"/>
      <c r="Q131" s="155"/>
      <c r="R131" s="115">
        <v>122</v>
      </c>
      <c r="S131" s="28">
        <v>20</v>
      </c>
      <c r="T131" s="28">
        <v>80</v>
      </c>
      <c r="U131" s="28">
        <v>20</v>
      </c>
      <c r="V131" s="28">
        <v>20</v>
      </c>
      <c r="W131" s="113">
        <f t="shared" si="18"/>
        <v>140</v>
      </c>
      <c r="X131" s="74">
        <f t="shared" si="31"/>
        <v>0</v>
      </c>
      <c r="Y131" s="74">
        <f t="shared" si="32"/>
        <v>0</v>
      </c>
    </row>
    <row r="132" spans="1:25" ht="37.5" customHeight="1">
      <c r="A132" s="333"/>
      <c r="B132" s="166"/>
      <c r="C132" s="211"/>
      <c r="D132" s="209" t="s">
        <v>243</v>
      </c>
      <c r="E132" s="207" t="s">
        <v>250</v>
      </c>
      <c r="F132" s="167">
        <v>123</v>
      </c>
      <c r="G132" s="168">
        <v>0</v>
      </c>
      <c r="H132" s="168">
        <v>40</v>
      </c>
      <c r="I132" s="168">
        <f>H132</f>
        <v>40</v>
      </c>
      <c r="J132" s="169">
        <f t="shared" si="20"/>
        <v>40</v>
      </c>
      <c r="K132" s="168">
        <f>S132</f>
        <v>0</v>
      </c>
      <c r="L132" s="168">
        <f>S132+T132</f>
        <v>0</v>
      </c>
      <c r="M132" s="168">
        <f>S132+T132+U132</f>
        <v>0</v>
      </c>
      <c r="N132" s="168">
        <f>S132+T132+U132+V132</f>
        <v>40</v>
      </c>
      <c r="O132" s="242"/>
      <c r="P132" s="237"/>
      <c r="Q132" s="155"/>
      <c r="R132" s="115">
        <v>123</v>
      </c>
      <c r="S132" s="113"/>
      <c r="T132" s="113"/>
      <c r="U132" s="114"/>
      <c r="V132" s="114">
        <v>40</v>
      </c>
      <c r="W132" s="113">
        <f t="shared" si="18"/>
        <v>40</v>
      </c>
      <c r="X132" s="74">
        <f t="shared" si="31"/>
        <v>0</v>
      </c>
      <c r="Y132" s="74">
        <f t="shared" si="32"/>
        <v>0</v>
      </c>
    </row>
    <row r="133" spans="1:25" ht="27" customHeight="1">
      <c r="A133" s="333"/>
      <c r="B133" s="166"/>
      <c r="C133" s="211"/>
      <c r="D133" s="209" t="s">
        <v>262</v>
      </c>
      <c r="E133" s="212" t="s">
        <v>268</v>
      </c>
      <c r="F133" s="167">
        <v>124</v>
      </c>
      <c r="G133" s="168"/>
      <c r="H133" s="168"/>
      <c r="I133" s="168"/>
      <c r="J133" s="169">
        <f t="shared" si="20"/>
        <v>0</v>
      </c>
      <c r="K133" s="168"/>
      <c r="L133" s="168"/>
      <c r="M133" s="168"/>
      <c r="N133" s="168"/>
      <c r="O133" s="242"/>
      <c r="P133" s="237"/>
      <c r="Q133" s="155"/>
      <c r="R133" s="115">
        <v>124</v>
      </c>
      <c r="S133" s="113"/>
      <c r="T133" s="113"/>
      <c r="U133" s="114"/>
      <c r="V133" s="114"/>
      <c r="W133" s="113">
        <f t="shared" si="18"/>
        <v>0</v>
      </c>
      <c r="X133" s="74">
        <f aca="true" t="shared" si="35" ref="X133:X151">H133-J133</f>
        <v>0</v>
      </c>
      <c r="Y133" s="74">
        <f t="shared" si="32"/>
        <v>0</v>
      </c>
    </row>
    <row r="134" spans="1:25" ht="51" customHeight="1">
      <c r="A134" s="333"/>
      <c r="B134" s="166"/>
      <c r="C134" s="211"/>
      <c r="D134" s="209" t="s">
        <v>193</v>
      </c>
      <c r="E134" s="210" t="s">
        <v>198</v>
      </c>
      <c r="F134" s="167">
        <v>125</v>
      </c>
      <c r="G134" s="168">
        <v>0</v>
      </c>
      <c r="H134" s="168">
        <v>140</v>
      </c>
      <c r="I134" s="168">
        <v>140</v>
      </c>
      <c r="J134" s="169">
        <f t="shared" si="20"/>
        <v>140</v>
      </c>
      <c r="K134" s="168">
        <f>K135</f>
        <v>20</v>
      </c>
      <c r="L134" s="168">
        <f>L135</f>
        <v>70</v>
      </c>
      <c r="M134" s="168">
        <f>M135</f>
        <v>90</v>
      </c>
      <c r="N134" s="168">
        <f>N135</f>
        <v>140</v>
      </c>
      <c r="O134" s="242"/>
      <c r="P134" s="237"/>
      <c r="Q134" s="155"/>
      <c r="R134" s="115">
        <v>125</v>
      </c>
      <c r="S134" s="113">
        <f>S135</f>
        <v>20</v>
      </c>
      <c r="T134" s="113">
        <f>T135</f>
        <v>50</v>
      </c>
      <c r="U134" s="113">
        <f>U135</f>
        <v>20</v>
      </c>
      <c r="V134" s="113">
        <f>V135</f>
        <v>50</v>
      </c>
      <c r="W134" s="113">
        <f t="shared" si="18"/>
        <v>140</v>
      </c>
      <c r="X134" s="74">
        <f t="shared" si="35"/>
        <v>0</v>
      </c>
      <c r="Y134" s="74">
        <f t="shared" si="32"/>
        <v>0</v>
      </c>
    </row>
    <row r="135" spans="1:25" ht="39" customHeight="1">
      <c r="A135" s="333"/>
      <c r="B135" s="166"/>
      <c r="C135" s="166"/>
      <c r="D135" s="181" t="s">
        <v>194</v>
      </c>
      <c r="E135" s="181" t="s">
        <v>362</v>
      </c>
      <c r="F135" s="167">
        <v>126</v>
      </c>
      <c r="G135" s="168">
        <v>0</v>
      </c>
      <c r="H135" s="168">
        <f aca="true" t="shared" si="36" ref="H135:N135">H136+H137+H138</f>
        <v>140</v>
      </c>
      <c r="I135" s="168">
        <f t="shared" si="36"/>
        <v>140</v>
      </c>
      <c r="J135" s="169">
        <f t="shared" si="20"/>
        <v>140</v>
      </c>
      <c r="K135" s="168">
        <f t="shared" si="36"/>
        <v>20</v>
      </c>
      <c r="L135" s="168">
        <f t="shared" si="36"/>
        <v>70</v>
      </c>
      <c r="M135" s="168">
        <f t="shared" si="36"/>
        <v>90</v>
      </c>
      <c r="N135" s="168">
        <f t="shared" si="36"/>
        <v>140</v>
      </c>
      <c r="O135" s="242"/>
      <c r="P135" s="237"/>
      <c r="Q135" s="155"/>
      <c r="R135" s="115">
        <v>126</v>
      </c>
      <c r="S135" s="28">
        <f>S136+S137+S138</f>
        <v>20</v>
      </c>
      <c r="T135" s="28">
        <f>T136+T137+T138</f>
        <v>50</v>
      </c>
      <c r="U135" s="28">
        <f>U136+U137+U138</f>
        <v>20</v>
      </c>
      <c r="V135" s="28">
        <f>V136+V137+V138</f>
        <v>50</v>
      </c>
      <c r="W135" s="113">
        <f t="shared" si="18"/>
        <v>140</v>
      </c>
      <c r="X135" s="74">
        <f t="shared" si="35"/>
        <v>0</v>
      </c>
      <c r="Y135" s="74">
        <f t="shared" si="32"/>
        <v>0</v>
      </c>
    </row>
    <row r="136" spans="1:25" ht="26.25" customHeight="1">
      <c r="A136" s="333"/>
      <c r="B136" s="166"/>
      <c r="C136" s="166"/>
      <c r="D136" s="181"/>
      <c r="E136" s="181" t="s">
        <v>208</v>
      </c>
      <c r="F136" s="167">
        <v>127</v>
      </c>
      <c r="G136" s="168">
        <v>0</v>
      </c>
      <c r="H136" s="168">
        <v>40</v>
      </c>
      <c r="I136" s="168">
        <f>H136</f>
        <v>40</v>
      </c>
      <c r="J136" s="169">
        <f t="shared" si="20"/>
        <v>40</v>
      </c>
      <c r="K136" s="168">
        <f>S136</f>
        <v>0</v>
      </c>
      <c r="L136" s="168">
        <f>S136+T136</f>
        <v>0</v>
      </c>
      <c r="M136" s="168">
        <f>S136+T136+U136</f>
        <v>0</v>
      </c>
      <c r="N136" s="168">
        <f>S136+T136+U136+V136</f>
        <v>40</v>
      </c>
      <c r="O136" s="242"/>
      <c r="P136" s="237"/>
      <c r="Q136" s="155"/>
      <c r="R136" s="115">
        <v>127</v>
      </c>
      <c r="S136" s="113"/>
      <c r="T136" s="113"/>
      <c r="U136" s="114"/>
      <c r="V136" s="114">
        <v>40</v>
      </c>
      <c r="W136" s="113">
        <f t="shared" si="18"/>
        <v>40</v>
      </c>
      <c r="X136" s="74">
        <f t="shared" si="35"/>
        <v>0</v>
      </c>
      <c r="Y136" s="74">
        <f t="shared" si="32"/>
        <v>0</v>
      </c>
    </row>
    <row r="137" spans="1:25" ht="41.25" customHeight="1">
      <c r="A137" s="333"/>
      <c r="B137" s="166"/>
      <c r="C137" s="166"/>
      <c r="D137" s="181"/>
      <c r="E137" s="181" t="s">
        <v>209</v>
      </c>
      <c r="F137" s="167">
        <v>128</v>
      </c>
      <c r="G137" s="168"/>
      <c r="H137" s="168">
        <v>100</v>
      </c>
      <c r="I137" s="168">
        <f>H137</f>
        <v>100</v>
      </c>
      <c r="J137" s="169">
        <f t="shared" si="20"/>
        <v>100</v>
      </c>
      <c r="K137" s="168">
        <f>S137</f>
        <v>20</v>
      </c>
      <c r="L137" s="168">
        <f>S137+T137</f>
        <v>70</v>
      </c>
      <c r="M137" s="168">
        <f>S137+T137+U137</f>
        <v>90</v>
      </c>
      <c r="N137" s="168">
        <f>S137+T137+U137+V137</f>
        <v>100</v>
      </c>
      <c r="O137" s="242"/>
      <c r="P137" s="237"/>
      <c r="Q137" s="155"/>
      <c r="R137" s="115">
        <v>128</v>
      </c>
      <c r="S137" s="113">
        <v>20</v>
      </c>
      <c r="T137" s="113">
        <v>50</v>
      </c>
      <c r="U137" s="114">
        <v>20</v>
      </c>
      <c r="V137" s="114">
        <v>10</v>
      </c>
      <c r="W137" s="113">
        <f t="shared" si="18"/>
        <v>100</v>
      </c>
      <c r="X137" s="74">
        <f t="shared" si="35"/>
        <v>0</v>
      </c>
      <c r="Y137" s="74">
        <f t="shared" si="32"/>
        <v>0</v>
      </c>
    </row>
    <row r="138" spans="1:25" ht="29.25" customHeight="1">
      <c r="A138" s="333"/>
      <c r="B138" s="166"/>
      <c r="C138" s="166"/>
      <c r="D138" s="181"/>
      <c r="E138" s="200" t="s">
        <v>210</v>
      </c>
      <c r="F138" s="167">
        <v>129</v>
      </c>
      <c r="G138" s="168"/>
      <c r="H138" s="168"/>
      <c r="I138" s="168"/>
      <c r="J138" s="169">
        <f t="shared" si="20"/>
        <v>0</v>
      </c>
      <c r="K138" s="168"/>
      <c r="L138" s="168"/>
      <c r="M138" s="168"/>
      <c r="N138" s="168"/>
      <c r="O138" s="242"/>
      <c r="P138" s="237"/>
      <c r="Q138" s="155"/>
      <c r="R138" s="115">
        <v>129</v>
      </c>
      <c r="S138" s="113"/>
      <c r="T138" s="113"/>
      <c r="U138" s="114"/>
      <c r="V138" s="114"/>
      <c r="W138" s="113">
        <f aca="true" t="shared" si="37" ref="W138:W181">SUM(S138:V138)</f>
        <v>0</v>
      </c>
      <c r="X138" s="74">
        <f t="shared" si="35"/>
        <v>0</v>
      </c>
      <c r="Y138" s="74">
        <f aca="true" t="shared" si="38" ref="Y138:Y154">W138-N138</f>
        <v>0</v>
      </c>
    </row>
    <row r="139" spans="1:25" ht="30" customHeight="1">
      <c r="A139" s="333"/>
      <c r="B139" s="166">
        <v>2</v>
      </c>
      <c r="C139" s="166"/>
      <c r="D139" s="316" t="s">
        <v>363</v>
      </c>
      <c r="E139" s="316"/>
      <c r="F139" s="167">
        <v>130</v>
      </c>
      <c r="G139" s="169">
        <v>0</v>
      </c>
      <c r="H139" s="169">
        <v>0</v>
      </c>
      <c r="I139" s="169">
        <f aca="true" t="shared" si="39" ref="I139:N139">I140+I143+I146</f>
        <v>0</v>
      </c>
      <c r="J139" s="169">
        <f aca="true" t="shared" si="40" ref="J139:J177">I139</f>
        <v>0</v>
      </c>
      <c r="K139" s="169">
        <f t="shared" si="39"/>
        <v>0</v>
      </c>
      <c r="L139" s="169">
        <f t="shared" si="39"/>
        <v>0</v>
      </c>
      <c r="M139" s="169">
        <f t="shared" si="39"/>
        <v>0</v>
      </c>
      <c r="N139" s="169">
        <f t="shared" si="39"/>
        <v>0</v>
      </c>
      <c r="O139" s="242"/>
      <c r="P139" s="237"/>
      <c r="Q139" s="155"/>
      <c r="R139" s="115">
        <v>130</v>
      </c>
      <c r="S139" s="28">
        <f>S140+S143+S146</f>
        <v>0</v>
      </c>
      <c r="T139" s="28">
        <f>T140+T143+T146</f>
        <v>0</v>
      </c>
      <c r="U139" s="28">
        <f>U140+U143+U146</f>
        <v>0</v>
      </c>
      <c r="V139" s="28">
        <f>V140+V143+V146</f>
        <v>0</v>
      </c>
      <c r="W139" s="113">
        <f t="shared" si="37"/>
        <v>0</v>
      </c>
      <c r="X139" s="74">
        <f t="shared" si="35"/>
        <v>0</v>
      </c>
      <c r="Y139" s="74">
        <f t="shared" si="38"/>
        <v>0</v>
      </c>
    </row>
    <row r="140" spans="1:25" ht="13.5" customHeight="1">
      <c r="A140" s="333"/>
      <c r="B140" s="333"/>
      <c r="C140" s="166" t="s">
        <v>24</v>
      </c>
      <c r="D140" s="316" t="s">
        <v>431</v>
      </c>
      <c r="E140" s="316"/>
      <c r="F140" s="167">
        <v>131</v>
      </c>
      <c r="G140" s="168"/>
      <c r="H140" s="168">
        <v>0</v>
      </c>
      <c r="I140" s="168">
        <f>I141+I142</f>
        <v>0</v>
      </c>
      <c r="J140" s="169">
        <f t="shared" si="40"/>
        <v>0</v>
      </c>
      <c r="K140" s="168">
        <v>0</v>
      </c>
      <c r="L140" s="168">
        <v>0</v>
      </c>
      <c r="M140" s="168">
        <v>0</v>
      </c>
      <c r="N140" s="168">
        <v>0</v>
      </c>
      <c r="O140" s="242"/>
      <c r="P140" s="237"/>
      <c r="Q140" s="155"/>
      <c r="R140" s="115">
        <v>131</v>
      </c>
      <c r="S140" s="113"/>
      <c r="T140" s="113"/>
      <c r="U140" s="114"/>
      <c r="V140" s="114"/>
      <c r="W140" s="113">
        <f t="shared" si="37"/>
        <v>0</v>
      </c>
      <c r="X140" s="74">
        <f t="shared" si="35"/>
        <v>0</v>
      </c>
      <c r="Y140" s="74">
        <f t="shared" si="38"/>
        <v>0</v>
      </c>
    </row>
    <row r="141" spans="1:25" ht="24.75" customHeight="1">
      <c r="A141" s="333"/>
      <c r="B141" s="333"/>
      <c r="C141" s="166"/>
      <c r="D141" s="283" t="s">
        <v>147</v>
      </c>
      <c r="E141" s="283" t="s">
        <v>149</v>
      </c>
      <c r="F141" s="167">
        <v>132</v>
      </c>
      <c r="G141" s="168">
        <v>0</v>
      </c>
      <c r="H141" s="168"/>
      <c r="I141" s="168"/>
      <c r="J141" s="169">
        <f t="shared" si="40"/>
        <v>0</v>
      </c>
      <c r="K141" s="168"/>
      <c r="L141" s="168"/>
      <c r="M141" s="168"/>
      <c r="N141" s="168"/>
      <c r="O141" s="242"/>
      <c r="P141" s="237"/>
      <c r="Q141" s="155"/>
      <c r="R141" s="115">
        <v>132</v>
      </c>
      <c r="S141" s="113"/>
      <c r="T141" s="113"/>
      <c r="U141" s="114"/>
      <c r="V141" s="114"/>
      <c r="W141" s="113">
        <f t="shared" si="37"/>
        <v>0</v>
      </c>
      <c r="X141" s="74">
        <f t="shared" si="35"/>
        <v>0</v>
      </c>
      <c r="Y141" s="74">
        <f t="shared" si="38"/>
        <v>0</v>
      </c>
    </row>
    <row r="142" spans="1:25" ht="24" customHeight="1">
      <c r="A142" s="333"/>
      <c r="B142" s="333"/>
      <c r="C142" s="166"/>
      <c r="D142" s="283" t="s">
        <v>148</v>
      </c>
      <c r="E142" s="283" t="s">
        <v>150</v>
      </c>
      <c r="F142" s="167">
        <v>133</v>
      </c>
      <c r="G142" s="168"/>
      <c r="H142" s="168"/>
      <c r="I142" s="168"/>
      <c r="J142" s="169">
        <f t="shared" si="40"/>
        <v>0</v>
      </c>
      <c r="K142" s="168"/>
      <c r="L142" s="168"/>
      <c r="M142" s="168"/>
      <c r="N142" s="168"/>
      <c r="O142" s="242"/>
      <c r="P142" s="237"/>
      <c r="Q142" s="155"/>
      <c r="R142" s="115">
        <v>133</v>
      </c>
      <c r="S142" s="113"/>
      <c r="T142" s="113"/>
      <c r="U142" s="114"/>
      <c r="V142" s="114"/>
      <c r="W142" s="113">
        <f t="shared" si="37"/>
        <v>0</v>
      </c>
      <c r="X142" s="74">
        <f t="shared" si="35"/>
        <v>0</v>
      </c>
      <c r="Y142" s="74">
        <f t="shared" si="38"/>
        <v>0</v>
      </c>
    </row>
    <row r="143" spans="1:25" ht="23.25" customHeight="1">
      <c r="A143" s="333"/>
      <c r="B143" s="333"/>
      <c r="C143" s="166" t="s">
        <v>25</v>
      </c>
      <c r="D143" s="339" t="s">
        <v>310</v>
      </c>
      <c r="E143" s="339"/>
      <c r="F143" s="167">
        <v>134</v>
      </c>
      <c r="G143" s="168">
        <v>0</v>
      </c>
      <c r="H143" s="168"/>
      <c r="I143" s="168"/>
      <c r="J143" s="169">
        <f t="shared" si="40"/>
        <v>0</v>
      </c>
      <c r="K143" s="168"/>
      <c r="L143" s="168"/>
      <c r="M143" s="168"/>
      <c r="N143" s="168"/>
      <c r="O143" s="242"/>
      <c r="P143" s="237"/>
      <c r="Q143" s="155"/>
      <c r="R143" s="115">
        <v>134</v>
      </c>
      <c r="S143" s="113"/>
      <c r="T143" s="113"/>
      <c r="U143" s="114"/>
      <c r="V143" s="114"/>
      <c r="W143" s="113">
        <f t="shared" si="37"/>
        <v>0</v>
      </c>
      <c r="X143" s="74">
        <f t="shared" si="35"/>
        <v>0</v>
      </c>
      <c r="Y143" s="74">
        <f t="shared" si="38"/>
        <v>0</v>
      </c>
    </row>
    <row r="144" spans="1:25" ht="30" customHeight="1">
      <c r="A144" s="333"/>
      <c r="B144" s="333"/>
      <c r="C144" s="166"/>
      <c r="D144" s="283" t="s">
        <v>71</v>
      </c>
      <c r="E144" s="283" t="s">
        <v>149</v>
      </c>
      <c r="F144" s="167">
        <v>135</v>
      </c>
      <c r="G144" s="168"/>
      <c r="H144" s="168"/>
      <c r="I144" s="168"/>
      <c r="J144" s="169">
        <f t="shared" si="40"/>
        <v>0</v>
      </c>
      <c r="K144" s="168"/>
      <c r="L144" s="168"/>
      <c r="M144" s="168"/>
      <c r="N144" s="168"/>
      <c r="O144" s="242"/>
      <c r="P144" s="237"/>
      <c r="Q144" s="155"/>
      <c r="R144" s="115">
        <v>135</v>
      </c>
      <c r="S144" s="113"/>
      <c r="T144" s="113"/>
      <c r="U144" s="114"/>
      <c r="V144" s="114"/>
      <c r="W144" s="113">
        <f t="shared" si="37"/>
        <v>0</v>
      </c>
      <c r="X144" s="74">
        <f t="shared" si="35"/>
        <v>0</v>
      </c>
      <c r="Y144" s="74">
        <f t="shared" si="38"/>
        <v>0</v>
      </c>
    </row>
    <row r="145" spans="1:25" ht="26.25" customHeight="1">
      <c r="A145" s="333"/>
      <c r="B145" s="333"/>
      <c r="C145" s="166"/>
      <c r="D145" s="283" t="s">
        <v>73</v>
      </c>
      <c r="E145" s="283" t="s">
        <v>150</v>
      </c>
      <c r="F145" s="167">
        <v>136</v>
      </c>
      <c r="G145" s="168"/>
      <c r="H145" s="168"/>
      <c r="I145" s="168"/>
      <c r="J145" s="169">
        <f t="shared" si="40"/>
        <v>0</v>
      </c>
      <c r="K145" s="168"/>
      <c r="L145" s="168"/>
      <c r="M145" s="168"/>
      <c r="N145" s="168"/>
      <c r="O145" s="242"/>
      <c r="P145" s="237"/>
      <c r="Q145" s="155"/>
      <c r="R145" s="115">
        <v>136</v>
      </c>
      <c r="S145" s="113"/>
      <c r="T145" s="113"/>
      <c r="U145" s="114"/>
      <c r="V145" s="114"/>
      <c r="W145" s="113">
        <f t="shared" si="37"/>
        <v>0</v>
      </c>
      <c r="X145" s="74">
        <f t="shared" si="35"/>
        <v>0</v>
      </c>
      <c r="Y145" s="74">
        <f t="shared" si="38"/>
        <v>0</v>
      </c>
    </row>
    <row r="146" spans="1:25" ht="13.5" customHeight="1">
      <c r="A146" s="333"/>
      <c r="B146" s="333"/>
      <c r="C146" s="166" t="s">
        <v>27</v>
      </c>
      <c r="D146" s="316" t="s">
        <v>41</v>
      </c>
      <c r="E146" s="316"/>
      <c r="F146" s="167">
        <v>137</v>
      </c>
      <c r="G146" s="168"/>
      <c r="H146" s="168"/>
      <c r="I146" s="168"/>
      <c r="J146" s="169">
        <f t="shared" si="40"/>
        <v>0</v>
      </c>
      <c r="K146" s="168"/>
      <c r="L146" s="168"/>
      <c r="M146" s="168"/>
      <c r="N146" s="168"/>
      <c r="O146" s="242"/>
      <c r="P146" s="237"/>
      <c r="Q146" s="155"/>
      <c r="R146" s="115">
        <v>137</v>
      </c>
      <c r="S146" s="113"/>
      <c r="T146" s="113"/>
      <c r="U146" s="114"/>
      <c r="V146" s="114"/>
      <c r="W146" s="113">
        <f t="shared" si="37"/>
        <v>0</v>
      </c>
      <c r="X146" s="74">
        <f t="shared" si="35"/>
        <v>0</v>
      </c>
      <c r="Y146" s="74">
        <f t="shared" si="38"/>
        <v>0</v>
      </c>
    </row>
    <row r="147" spans="1:25" s="254" customFormat="1" ht="26.25" customHeight="1">
      <c r="A147" s="166" t="s">
        <v>16</v>
      </c>
      <c r="B147" s="166"/>
      <c r="C147" s="166"/>
      <c r="D147" s="316" t="s">
        <v>432</v>
      </c>
      <c r="E147" s="316"/>
      <c r="F147" s="167">
        <v>138</v>
      </c>
      <c r="G147" s="169">
        <v>629.3829999999998</v>
      </c>
      <c r="H147" s="169">
        <f aca="true" t="shared" si="41" ref="H147:N147">H10-H37</f>
        <v>417</v>
      </c>
      <c r="I147" s="169">
        <f t="shared" si="41"/>
        <v>417</v>
      </c>
      <c r="J147" s="169">
        <f t="shared" si="40"/>
        <v>417</v>
      </c>
      <c r="K147" s="169">
        <f t="shared" si="41"/>
        <v>122.14691999999991</v>
      </c>
      <c r="L147" s="169">
        <f t="shared" si="41"/>
        <v>181.73271999999997</v>
      </c>
      <c r="M147" s="169">
        <f t="shared" si="41"/>
        <v>351.52652000000035</v>
      </c>
      <c r="N147" s="169">
        <f t="shared" si="41"/>
        <v>544.9423199999992</v>
      </c>
      <c r="O147" s="242">
        <f>N147/J147</f>
        <v>1.3068161151079118</v>
      </c>
      <c r="P147" s="237"/>
      <c r="Q147" s="281"/>
      <c r="R147" s="257">
        <v>138</v>
      </c>
      <c r="S147" s="282">
        <f>S10-S37</f>
        <v>122.14691999999991</v>
      </c>
      <c r="T147" s="282">
        <f>T10-T37</f>
        <v>57.58580000000006</v>
      </c>
      <c r="U147" s="282">
        <f>U10-U37</f>
        <v>169.79379999999992</v>
      </c>
      <c r="V147" s="282">
        <f>V10-V37</f>
        <v>195.4158</v>
      </c>
      <c r="W147" s="252">
        <f t="shared" si="37"/>
        <v>544.9423199999999</v>
      </c>
      <c r="X147" s="255">
        <f t="shared" si="35"/>
        <v>0</v>
      </c>
      <c r="Y147" s="255">
        <f t="shared" si="38"/>
        <v>0</v>
      </c>
    </row>
    <row r="148" spans="1:25" ht="15" customHeight="1">
      <c r="A148" s="202"/>
      <c r="B148" s="202"/>
      <c r="C148" s="202"/>
      <c r="D148" s="213"/>
      <c r="E148" s="213" t="s">
        <v>252</v>
      </c>
      <c r="F148" s="167">
        <v>139</v>
      </c>
      <c r="G148" s="214">
        <v>89.989</v>
      </c>
      <c r="H148" s="214"/>
      <c r="I148" s="214"/>
      <c r="J148" s="169">
        <f t="shared" si="40"/>
        <v>0</v>
      </c>
      <c r="K148" s="214"/>
      <c r="L148" s="214"/>
      <c r="M148" s="214"/>
      <c r="N148" s="214"/>
      <c r="O148" s="242"/>
      <c r="P148" s="237"/>
      <c r="Q148" s="156"/>
      <c r="R148" s="115">
        <v>139</v>
      </c>
      <c r="S148" s="113"/>
      <c r="T148" s="113"/>
      <c r="U148" s="114"/>
      <c r="V148" s="114"/>
      <c r="W148" s="113">
        <f t="shared" si="37"/>
        <v>0</v>
      </c>
      <c r="X148" s="74">
        <f t="shared" si="35"/>
        <v>0</v>
      </c>
      <c r="Y148" s="74">
        <f t="shared" si="38"/>
        <v>0</v>
      </c>
    </row>
    <row r="149" spans="1:25" ht="15.75" customHeight="1">
      <c r="A149" s="202"/>
      <c r="B149" s="202"/>
      <c r="C149" s="202"/>
      <c r="D149" s="213"/>
      <c r="E149" s="213" t="s">
        <v>146</v>
      </c>
      <c r="F149" s="167">
        <v>140</v>
      </c>
      <c r="G149" s="214"/>
      <c r="H149" s="214"/>
      <c r="I149" s="214"/>
      <c r="J149" s="169">
        <f t="shared" si="40"/>
        <v>0</v>
      </c>
      <c r="K149" s="214"/>
      <c r="L149" s="214"/>
      <c r="M149" s="214"/>
      <c r="N149" s="214"/>
      <c r="O149" s="242"/>
      <c r="P149" s="237"/>
      <c r="Q149" s="156"/>
      <c r="R149" s="115">
        <v>140</v>
      </c>
      <c r="S149" s="113"/>
      <c r="T149" s="113"/>
      <c r="U149" s="114"/>
      <c r="V149" s="114"/>
      <c r="W149" s="113">
        <f t="shared" si="37"/>
        <v>0</v>
      </c>
      <c r="X149" s="74">
        <f t="shared" si="35"/>
        <v>0</v>
      </c>
      <c r="Y149" s="74">
        <f t="shared" si="38"/>
        <v>0</v>
      </c>
    </row>
    <row r="150" spans="1:25" s="25" customFormat="1" ht="13.5" customHeight="1">
      <c r="A150" s="215" t="s">
        <v>17</v>
      </c>
      <c r="B150" s="216"/>
      <c r="C150" s="216"/>
      <c r="D150" s="315" t="s">
        <v>325</v>
      </c>
      <c r="E150" s="315"/>
      <c r="F150" s="167">
        <v>141</v>
      </c>
      <c r="G150" s="169">
        <v>90</v>
      </c>
      <c r="H150" s="218">
        <v>67</v>
      </c>
      <c r="I150" s="218">
        <f>I147*16%</f>
        <v>66.72</v>
      </c>
      <c r="J150" s="169">
        <f t="shared" si="40"/>
        <v>66.72</v>
      </c>
      <c r="K150" s="218">
        <f>S150</f>
        <v>19.543507199999986</v>
      </c>
      <c r="L150" s="218">
        <f>S150+T150</f>
        <v>28.757235199999997</v>
      </c>
      <c r="M150" s="218">
        <f>S150+T150+U150</f>
        <v>55.924243199999985</v>
      </c>
      <c r="N150" s="218">
        <f>S150+T150+U150+V150</f>
        <v>87.19077119999999</v>
      </c>
      <c r="O150" s="242">
        <f>N150/J150</f>
        <v>1.3068161151079134</v>
      </c>
      <c r="P150" s="237"/>
      <c r="Q150" s="156"/>
      <c r="R150" s="115">
        <v>141</v>
      </c>
      <c r="S150" s="46">
        <f>S147*16%</f>
        <v>19.543507199999986</v>
      </c>
      <c r="T150" s="46">
        <f>T147*16%</f>
        <v>9.21372800000001</v>
      </c>
      <c r="U150" s="46">
        <f>U147*16%</f>
        <v>27.16700799999999</v>
      </c>
      <c r="V150" s="46">
        <f>V147*16%</f>
        <v>31.266527999999997</v>
      </c>
      <c r="W150" s="113">
        <f t="shared" si="37"/>
        <v>87.19077119999999</v>
      </c>
      <c r="X150" s="74">
        <f t="shared" si="35"/>
        <v>0.28000000000000114</v>
      </c>
      <c r="Y150" s="74">
        <f t="shared" si="38"/>
        <v>0</v>
      </c>
    </row>
    <row r="151" spans="1:25" ht="13.5" customHeight="1">
      <c r="A151" s="219" t="s">
        <v>18</v>
      </c>
      <c r="B151" s="220"/>
      <c r="C151" s="208"/>
      <c r="D151" s="337" t="s">
        <v>11</v>
      </c>
      <c r="E151" s="337"/>
      <c r="F151" s="167"/>
      <c r="G151" s="221"/>
      <c r="H151" s="221"/>
      <c r="I151" s="221"/>
      <c r="J151" s="169">
        <f t="shared" si="40"/>
        <v>0</v>
      </c>
      <c r="K151" s="222"/>
      <c r="L151" s="222"/>
      <c r="M151" s="222"/>
      <c r="N151" s="222"/>
      <c r="O151" s="242"/>
      <c r="P151" s="237"/>
      <c r="Q151" s="155"/>
      <c r="R151" s="115"/>
      <c r="S151" s="113"/>
      <c r="T151" s="113"/>
      <c r="U151" s="114"/>
      <c r="V151" s="114"/>
      <c r="W151" s="113">
        <f t="shared" si="37"/>
        <v>0</v>
      </c>
      <c r="X151" s="74">
        <f t="shared" si="35"/>
        <v>0</v>
      </c>
      <c r="Y151" s="74">
        <f t="shared" si="38"/>
        <v>0</v>
      </c>
    </row>
    <row r="152" spans="1:25" ht="24.75" customHeight="1">
      <c r="A152" s="223"/>
      <c r="B152" s="220">
        <v>1</v>
      </c>
      <c r="C152" s="208"/>
      <c r="D152" s="325" t="s">
        <v>311</v>
      </c>
      <c r="E152" s="326"/>
      <c r="F152" s="167">
        <v>142</v>
      </c>
      <c r="G152" s="221">
        <f>G11</f>
        <v>4311.528</v>
      </c>
      <c r="H152" s="221">
        <f aca="true" t="shared" si="42" ref="H152:N152">H11</f>
        <v>4433</v>
      </c>
      <c r="I152" s="221">
        <f t="shared" si="42"/>
        <v>4433</v>
      </c>
      <c r="J152" s="169">
        <f t="shared" si="40"/>
        <v>4433</v>
      </c>
      <c r="K152" s="221">
        <f t="shared" si="42"/>
        <v>1300</v>
      </c>
      <c r="L152" s="221">
        <f t="shared" si="42"/>
        <v>2659</v>
      </c>
      <c r="M152" s="221">
        <f t="shared" si="42"/>
        <v>4018</v>
      </c>
      <c r="N152" s="221">
        <f t="shared" si="42"/>
        <v>5370.2</v>
      </c>
      <c r="O152" s="242">
        <f>N152/J152</f>
        <v>1.2114143920595533</v>
      </c>
      <c r="P152" s="237"/>
      <c r="Q152" s="155"/>
      <c r="R152" s="115">
        <v>142</v>
      </c>
      <c r="S152" s="113"/>
      <c r="T152" s="113"/>
      <c r="U152" s="114"/>
      <c r="V152" s="114"/>
      <c r="W152" s="113">
        <f t="shared" si="37"/>
        <v>0</v>
      </c>
      <c r="X152" s="74"/>
      <c r="Y152" s="74">
        <f t="shared" si="38"/>
        <v>-5370.2</v>
      </c>
    </row>
    <row r="153" spans="1:25" ht="27" customHeight="1">
      <c r="A153" s="223"/>
      <c r="B153" s="220"/>
      <c r="C153" s="208" t="s">
        <v>24</v>
      </c>
      <c r="D153" s="316" t="s">
        <v>312</v>
      </c>
      <c r="E153" s="316"/>
      <c r="F153" s="167">
        <v>143</v>
      </c>
      <c r="G153" s="221">
        <f>G18</f>
        <v>302.685</v>
      </c>
      <c r="H153" s="221">
        <f aca="true" t="shared" si="43" ref="H153:N153">H18</f>
        <v>310</v>
      </c>
      <c r="I153" s="221">
        <f t="shared" si="43"/>
        <v>310</v>
      </c>
      <c r="J153" s="169">
        <f t="shared" si="40"/>
        <v>310</v>
      </c>
      <c r="K153" s="221">
        <f t="shared" si="43"/>
        <v>75</v>
      </c>
      <c r="L153" s="221">
        <f t="shared" si="43"/>
        <v>155</v>
      </c>
      <c r="M153" s="221">
        <f t="shared" si="43"/>
        <v>235</v>
      </c>
      <c r="N153" s="221">
        <f t="shared" si="43"/>
        <v>310</v>
      </c>
      <c r="O153" s="242">
        <f>N153/J153</f>
        <v>1</v>
      </c>
      <c r="P153" s="237"/>
      <c r="Q153" s="155"/>
      <c r="R153" s="115">
        <v>144</v>
      </c>
      <c r="S153" s="113"/>
      <c r="T153" s="113"/>
      <c r="U153" s="114"/>
      <c r="V153" s="114"/>
      <c r="W153" s="113">
        <f t="shared" si="37"/>
        <v>0</v>
      </c>
      <c r="X153" s="74"/>
      <c r="Y153" s="74">
        <f t="shared" si="38"/>
        <v>-310</v>
      </c>
    </row>
    <row r="154" spans="1:25" ht="42.75" customHeight="1">
      <c r="A154" s="223"/>
      <c r="B154" s="220"/>
      <c r="C154" s="208" t="s">
        <v>25</v>
      </c>
      <c r="D154" s="327" t="s">
        <v>313</v>
      </c>
      <c r="E154" s="328"/>
      <c r="F154" s="167">
        <v>144</v>
      </c>
      <c r="G154" s="221"/>
      <c r="H154" s="221"/>
      <c r="I154" s="221"/>
      <c r="J154" s="169">
        <f t="shared" si="40"/>
        <v>0</v>
      </c>
      <c r="K154" s="222"/>
      <c r="L154" s="222"/>
      <c r="M154" s="222"/>
      <c r="N154" s="222"/>
      <c r="O154" s="242"/>
      <c r="P154" s="237"/>
      <c r="Q154" s="155"/>
      <c r="R154" s="115">
        <v>145</v>
      </c>
      <c r="S154" s="113"/>
      <c r="T154" s="113"/>
      <c r="U154" s="114"/>
      <c r="V154" s="114"/>
      <c r="W154" s="113">
        <f t="shared" si="37"/>
        <v>0</v>
      </c>
      <c r="X154" s="74"/>
      <c r="Y154" s="74">
        <f t="shared" si="38"/>
        <v>0</v>
      </c>
    </row>
    <row r="155" spans="1:25" ht="27" customHeight="1">
      <c r="A155" s="223"/>
      <c r="B155" s="220">
        <v>2</v>
      </c>
      <c r="C155" s="208"/>
      <c r="D155" s="327" t="s">
        <v>366</v>
      </c>
      <c r="E155" s="328"/>
      <c r="F155" s="167">
        <v>145</v>
      </c>
      <c r="G155" s="221">
        <f>G38</f>
        <v>3730.148</v>
      </c>
      <c r="H155" s="221">
        <f aca="true" t="shared" si="44" ref="H155:N155">H38</f>
        <v>4046</v>
      </c>
      <c r="I155" s="221">
        <f t="shared" si="44"/>
        <v>4046</v>
      </c>
      <c r="J155" s="169">
        <f t="shared" si="40"/>
        <v>4046</v>
      </c>
      <c r="K155" s="221">
        <f t="shared" si="44"/>
        <v>1186.85308</v>
      </c>
      <c r="L155" s="221">
        <f t="shared" si="44"/>
        <v>2495.26728</v>
      </c>
      <c r="M155" s="221">
        <f t="shared" si="44"/>
        <v>3690.4734799999997</v>
      </c>
      <c r="N155" s="221">
        <f t="shared" si="44"/>
        <v>4855.257680000001</v>
      </c>
      <c r="O155" s="242">
        <f>N155/J155</f>
        <v>1.2000142560553635</v>
      </c>
      <c r="P155" s="237"/>
      <c r="Q155" s="155"/>
      <c r="R155" s="115">
        <v>146</v>
      </c>
      <c r="S155" s="113"/>
      <c r="T155" s="113"/>
      <c r="U155" s="114"/>
      <c r="V155" s="114"/>
      <c r="W155" s="113"/>
      <c r="X155" s="74"/>
      <c r="Y155" s="74"/>
    </row>
    <row r="156" spans="1:25" ht="69" customHeight="1">
      <c r="A156" s="223"/>
      <c r="B156" s="220"/>
      <c r="C156" s="208" t="s">
        <v>24</v>
      </c>
      <c r="D156" s="327" t="s">
        <v>364</v>
      </c>
      <c r="E156" s="328"/>
      <c r="F156" s="167">
        <v>146</v>
      </c>
      <c r="G156" s="221"/>
      <c r="H156" s="221"/>
      <c r="I156" s="221"/>
      <c r="J156" s="169">
        <f t="shared" si="40"/>
        <v>0</v>
      </c>
      <c r="K156" s="222"/>
      <c r="L156" s="222"/>
      <c r="M156" s="222"/>
      <c r="N156" s="222"/>
      <c r="O156" s="242"/>
      <c r="P156" s="237"/>
      <c r="Q156" s="155"/>
      <c r="R156" s="115">
        <v>147</v>
      </c>
      <c r="S156" s="113"/>
      <c r="T156" s="113"/>
      <c r="U156" s="114"/>
      <c r="V156" s="114"/>
      <c r="W156" s="113"/>
      <c r="X156" s="74"/>
      <c r="Y156" s="74"/>
    </row>
    <row r="157" spans="1:25" ht="27.75" customHeight="1">
      <c r="A157" s="223"/>
      <c r="B157" s="220">
        <v>3</v>
      </c>
      <c r="C157" s="208"/>
      <c r="D157" s="325" t="s">
        <v>365</v>
      </c>
      <c r="E157" s="326"/>
      <c r="F157" s="167">
        <v>147</v>
      </c>
      <c r="G157" s="222">
        <f aca="true" t="shared" si="45" ref="G157:N157">G95</f>
        <v>1391.123</v>
      </c>
      <c r="H157" s="222">
        <f t="shared" si="45"/>
        <v>1590</v>
      </c>
      <c r="I157" s="222">
        <f t="shared" si="45"/>
        <v>1590</v>
      </c>
      <c r="J157" s="169">
        <f t="shared" si="40"/>
        <v>1590</v>
      </c>
      <c r="K157" s="222">
        <f t="shared" si="45"/>
        <v>395.33</v>
      </c>
      <c r="L157" s="222">
        <f t="shared" si="45"/>
        <v>880.26</v>
      </c>
      <c r="M157" s="222">
        <f t="shared" si="45"/>
        <v>1296.8819999999998</v>
      </c>
      <c r="N157" s="222">
        <f t="shared" si="45"/>
        <v>1686.582</v>
      </c>
      <c r="O157" s="242">
        <f>N157/J157</f>
        <v>1.0607433962264152</v>
      </c>
      <c r="P157" s="237"/>
      <c r="Q157" s="155"/>
      <c r="R157" s="115">
        <v>148</v>
      </c>
      <c r="S157" s="113"/>
      <c r="T157" s="113"/>
      <c r="U157" s="114"/>
      <c r="V157" s="114"/>
      <c r="W157" s="113">
        <f t="shared" si="37"/>
        <v>0</v>
      </c>
      <c r="X157" s="74">
        <f>H157-J157</f>
        <v>0</v>
      </c>
      <c r="Y157" s="74">
        <f aca="true" t="shared" si="46" ref="Y157:Y164">W157-N157</f>
        <v>-1686.582</v>
      </c>
    </row>
    <row r="158" spans="1:25" ht="64.5" customHeight="1">
      <c r="A158" s="223"/>
      <c r="B158" s="220"/>
      <c r="C158" s="208" t="s">
        <v>24</v>
      </c>
      <c r="D158" s="325" t="s">
        <v>403</v>
      </c>
      <c r="E158" s="326"/>
      <c r="F158" s="195" t="s">
        <v>367</v>
      </c>
      <c r="G158" s="222"/>
      <c r="H158" s="222"/>
      <c r="I158" s="222"/>
      <c r="J158" s="169">
        <f t="shared" si="40"/>
        <v>0</v>
      </c>
      <c r="K158" s="222">
        <f>S158</f>
        <v>0</v>
      </c>
      <c r="L158" s="222">
        <f>S158+T158</f>
        <v>0</v>
      </c>
      <c r="M158" s="222">
        <f>S158+T158+U158</f>
        <v>0</v>
      </c>
      <c r="N158" s="222">
        <f>S158+T158+U158+V158</f>
        <v>0</v>
      </c>
      <c r="O158" s="242"/>
      <c r="P158" s="237"/>
      <c r="Q158" s="155"/>
      <c r="R158" s="115" t="str">
        <f aca="true" t="shared" si="47" ref="R158:R181">F158</f>
        <v>147 a)</v>
      </c>
      <c r="S158" s="113"/>
      <c r="T158" s="113"/>
      <c r="U158" s="114"/>
      <c r="V158" s="114"/>
      <c r="W158" s="113">
        <f t="shared" si="37"/>
        <v>0</v>
      </c>
      <c r="X158" s="74"/>
      <c r="Y158" s="74">
        <f t="shared" si="46"/>
        <v>0</v>
      </c>
    </row>
    <row r="159" spans="1:25" s="179" customFormat="1" ht="66" customHeight="1">
      <c r="A159" s="223"/>
      <c r="B159" s="220"/>
      <c r="C159" s="208" t="s">
        <v>25</v>
      </c>
      <c r="D159" s="325" t="s">
        <v>429</v>
      </c>
      <c r="E159" s="326"/>
      <c r="F159" s="195" t="s">
        <v>368</v>
      </c>
      <c r="G159" s="222"/>
      <c r="H159" s="222">
        <v>117</v>
      </c>
      <c r="I159" s="222">
        <v>117</v>
      </c>
      <c r="J159" s="222">
        <v>117</v>
      </c>
      <c r="K159" s="222"/>
      <c r="L159" s="222"/>
      <c r="M159" s="222"/>
      <c r="N159" s="222">
        <v>103</v>
      </c>
      <c r="O159" s="242"/>
      <c r="P159" s="237"/>
      <c r="Q159" s="175"/>
      <c r="R159" s="176" t="str">
        <f t="shared" si="47"/>
        <v>147 b)</v>
      </c>
      <c r="S159" s="177"/>
      <c r="T159" s="177"/>
      <c r="U159" s="178"/>
      <c r="V159" s="178"/>
      <c r="W159" s="177">
        <f t="shared" si="37"/>
        <v>0</v>
      </c>
      <c r="X159" s="180"/>
      <c r="Y159" s="180">
        <f t="shared" si="46"/>
        <v>-103</v>
      </c>
    </row>
    <row r="160" spans="1:25" s="179" customFormat="1" ht="67.5" customHeight="1">
      <c r="A160" s="223"/>
      <c r="B160" s="220"/>
      <c r="C160" s="208" t="s">
        <v>27</v>
      </c>
      <c r="D160" s="325" t="s">
        <v>430</v>
      </c>
      <c r="E160" s="326"/>
      <c r="F160" s="195" t="s">
        <v>369</v>
      </c>
      <c r="G160" s="222"/>
      <c r="H160" s="222">
        <v>5</v>
      </c>
      <c r="I160" s="222">
        <v>5</v>
      </c>
      <c r="J160" s="169">
        <f t="shared" si="40"/>
        <v>5</v>
      </c>
      <c r="K160" s="222"/>
      <c r="L160" s="222"/>
      <c r="M160" s="222"/>
      <c r="N160" s="222">
        <v>6</v>
      </c>
      <c r="O160" s="242"/>
      <c r="P160" s="237"/>
      <c r="Q160" s="175"/>
      <c r="R160" s="176" t="str">
        <f t="shared" si="47"/>
        <v>147 c)</v>
      </c>
      <c r="S160" s="177"/>
      <c r="T160" s="177"/>
      <c r="U160" s="178"/>
      <c r="V160" s="178"/>
      <c r="W160" s="177">
        <f t="shared" si="37"/>
        <v>0</v>
      </c>
      <c r="X160" s="180"/>
      <c r="Y160" s="180">
        <f t="shared" si="46"/>
        <v>-6</v>
      </c>
    </row>
    <row r="161" spans="1:25" ht="24.75" customHeight="1">
      <c r="A161" s="338"/>
      <c r="B161" s="224">
        <v>4</v>
      </c>
      <c r="C161" s="166"/>
      <c r="D161" s="316" t="s">
        <v>98</v>
      </c>
      <c r="E161" s="316"/>
      <c r="F161" s="167">
        <v>148</v>
      </c>
      <c r="G161" s="168">
        <v>27</v>
      </c>
      <c r="H161" s="168">
        <v>21</v>
      </c>
      <c r="I161" s="168">
        <f>H161</f>
        <v>21</v>
      </c>
      <c r="J161" s="169">
        <f t="shared" si="40"/>
        <v>21</v>
      </c>
      <c r="K161" s="168">
        <v>21</v>
      </c>
      <c r="L161" s="168">
        <f>K161</f>
        <v>21</v>
      </c>
      <c r="M161" s="168">
        <f>L161</f>
        <v>21</v>
      </c>
      <c r="N161" s="168">
        <f>M161</f>
        <v>21</v>
      </c>
      <c r="O161" s="242">
        <f aca="true" t="shared" si="48" ref="O161:O167">N161/J161</f>
        <v>1</v>
      </c>
      <c r="P161" s="237"/>
      <c r="Q161" s="155"/>
      <c r="R161" s="115">
        <f t="shared" si="47"/>
        <v>148</v>
      </c>
      <c r="S161" s="113"/>
      <c r="T161" s="113"/>
      <c r="U161" s="114"/>
      <c r="V161" s="114"/>
      <c r="W161" s="113">
        <f t="shared" si="37"/>
        <v>0</v>
      </c>
      <c r="Y161" s="74">
        <f t="shared" si="46"/>
        <v>-21</v>
      </c>
    </row>
    <row r="162" spans="1:25" ht="12.75" customHeight="1">
      <c r="A162" s="338"/>
      <c r="B162" s="224">
        <v>5</v>
      </c>
      <c r="C162" s="166"/>
      <c r="D162" s="316" t="s">
        <v>117</v>
      </c>
      <c r="E162" s="316"/>
      <c r="F162" s="167">
        <v>149</v>
      </c>
      <c r="G162" s="168">
        <v>25</v>
      </c>
      <c r="H162" s="168">
        <v>21</v>
      </c>
      <c r="I162" s="168">
        <f>H162</f>
        <v>21</v>
      </c>
      <c r="J162" s="169">
        <f t="shared" si="40"/>
        <v>21</v>
      </c>
      <c r="K162" s="168">
        <v>21</v>
      </c>
      <c r="L162" s="168">
        <v>21</v>
      </c>
      <c r="M162" s="168">
        <v>21</v>
      </c>
      <c r="N162" s="168">
        <v>21</v>
      </c>
      <c r="O162" s="242">
        <f t="shared" si="48"/>
        <v>1</v>
      </c>
      <c r="P162" s="237"/>
      <c r="Q162" s="155"/>
      <c r="R162" s="115">
        <f t="shared" si="47"/>
        <v>149</v>
      </c>
      <c r="S162" s="113"/>
      <c r="T162" s="113"/>
      <c r="U162" s="114"/>
      <c r="V162" s="114"/>
      <c r="W162" s="113">
        <f t="shared" si="37"/>
        <v>0</v>
      </c>
      <c r="Y162" s="74">
        <f t="shared" si="46"/>
        <v>-21</v>
      </c>
    </row>
    <row r="163" spans="1:25" s="179" customFormat="1" ht="53.25" customHeight="1">
      <c r="A163" s="338"/>
      <c r="B163" s="224">
        <v>6</v>
      </c>
      <c r="C163" s="166" t="s">
        <v>24</v>
      </c>
      <c r="D163" s="327" t="s">
        <v>370</v>
      </c>
      <c r="E163" s="328"/>
      <c r="F163" s="167">
        <v>150</v>
      </c>
      <c r="G163" s="168">
        <f>G157/G162/12*1000</f>
        <v>4637.076666666666</v>
      </c>
      <c r="H163" s="168">
        <v>6308</v>
      </c>
      <c r="I163" s="168">
        <f>H163</f>
        <v>6308</v>
      </c>
      <c r="J163" s="169">
        <f t="shared" si="40"/>
        <v>6308</v>
      </c>
      <c r="K163" s="168"/>
      <c r="L163" s="168"/>
      <c r="M163" s="168"/>
      <c r="N163" s="169">
        <f>N157/N162/12*1000</f>
        <v>6692.785714285715</v>
      </c>
      <c r="O163" s="245">
        <f t="shared" si="48"/>
        <v>1.0609996376483377</v>
      </c>
      <c r="P163" s="237"/>
      <c r="Q163" s="175"/>
      <c r="R163" s="176">
        <f t="shared" si="47"/>
        <v>150</v>
      </c>
      <c r="S163" s="177"/>
      <c r="T163" s="177"/>
      <c r="U163" s="178"/>
      <c r="V163" s="178"/>
      <c r="W163" s="177">
        <f t="shared" si="37"/>
        <v>0</v>
      </c>
      <c r="Y163" s="180">
        <f t="shared" si="46"/>
        <v>-6692.785714285715</v>
      </c>
    </row>
    <row r="164" spans="1:25" ht="78" customHeight="1">
      <c r="A164" s="338"/>
      <c r="B164" s="224"/>
      <c r="C164" s="166" t="s">
        <v>251</v>
      </c>
      <c r="D164" s="316" t="s">
        <v>391</v>
      </c>
      <c r="E164" s="316"/>
      <c r="F164" s="167">
        <v>151</v>
      </c>
      <c r="G164" s="168">
        <f>(G157-G101-G106)/G162/12*1000</f>
        <v>4503.743333333334</v>
      </c>
      <c r="H164" s="168">
        <v>6189</v>
      </c>
      <c r="I164" s="168">
        <f>H164</f>
        <v>6189</v>
      </c>
      <c r="J164" s="169">
        <f t="shared" si="40"/>
        <v>6189</v>
      </c>
      <c r="K164" s="168"/>
      <c r="L164" s="168"/>
      <c r="M164" s="168"/>
      <c r="N164" s="169">
        <f>(N157-N101-N106)/N162/12*1000</f>
        <v>6534.055555555557</v>
      </c>
      <c r="O164" s="245">
        <f t="shared" si="48"/>
        <v>1.055753038545089</v>
      </c>
      <c r="P164" s="237"/>
      <c r="Q164" s="155"/>
      <c r="R164" s="115">
        <f t="shared" si="47"/>
        <v>151</v>
      </c>
      <c r="S164" s="113"/>
      <c r="T164" s="113"/>
      <c r="U164" s="114"/>
      <c r="V164" s="114"/>
      <c r="W164" s="113">
        <f t="shared" si="37"/>
        <v>0</v>
      </c>
      <c r="Y164" s="74">
        <f t="shared" si="46"/>
        <v>-6534.055555555557</v>
      </c>
    </row>
    <row r="165" spans="1:25" ht="66.75" customHeight="1">
      <c r="A165" s="338"/>
      <c r="B165" s="224"/>
      <c r="C165" s="166" t="s">
        <v>27</v>
      </c>
      <c r="D165" s="316" t="s">
        <v>371</v>
      </c>
      <c r="E165" s="316"/>
      <c r="F165" s="167">
        <v>152</v>
      </c>
      <c r="G165" s="169">
        <f>(G157-G101-G106-G160-G159)/G162/12*1000</f>
        <v>4503.743333333334</v>
      </c>
      <c r="H165" s="169">
        <f>(H157-H101-H106-H160-H159)/H162/12*1000</f>
        <v>5706.349206349207</v>
      </c>
      <c r="I165" s="169">
        <f>(I157-I101-I106-I160-I159)/I162/12*1000</f>
        <v>5706.349206349207</v>
      </c>
      <c r="J165" s="169">
        <f>(J157-J101-J106-J160-J159)/J162/12*1000</f>
        <v>5706.349206349207</v>
      </c>
      <c r="K165" s="225"/>
      <c r="L165" s="225"/>
      <c r="M165" s="225"/>
      <c r="N165" s="169">
        <f>(N157-N101-N106-N160-N159)/N162/12*1000</f>
        <v>6101.515873015874</v>
      </c>
      <c r="O165" s="245">
        <f t="shared" si="48"/>
        <v>1.069250347705146</v>
      </c>
      <c r="P165" s="237"/>
      <c r="Q165" s="155"/>
      <c r="R165" s="115">
        <f t="shared" si="47"/>
        <v>152</v>
      </c>
      <c r="S165" s="113"/>
      <c r="T165" s="113"/>
      <c r="U165" s="114"/>
      <c r="V165" s="114"/>
      <c r="W165" s="113"/>
      <c r="Y165" s="74"/>
    </row>
    <row r="166" spans="1:25" s="179" customFormat="1" ht="57" customHeight="1">
      <c r="A166" s="338"/>
      <c r="B166" s="224">
        <v>7</v>
      </c>
      <c r="C166" s="166" t="s">
        <v>24</v>
      </c>
      <c r="D166" s="316" t="s">
        <v>372</v>
      </c>
      <c r="E166" s="316"/>
      <c r="F166" s="167">
        <v>153</v>
      </c>
      <c r="G166" s="168">
        <f>G11/G162</f>
        <v>172.46112000000002</v>
      </c>
      <c r="H166" s="168">
        <f>H11/H162</f>
        <v>211.0952380952381</v>
      </c>
      <c r="I166" s="168">
        <f>I11/I162</f>
        <v>211.0952380952381</v>
      </c>
      <c r="J166" s="169">
        <f t="shared" si="40"/>
        <v>211.0952380952381</v>
      </c>
      <c r="K166" s="225" t="s">
        <v>316</v>
      </c>
      <c r="L166" s="225" t="s">
        <v>316</v>
      </c>
      <c r="M166" s="225" t="s">
        <v>316</v>
      </c>
      <c r="N166" s="169">
        <f>N11/N162</f>
        <v>255.7238095238095</v>
      </c>
      <c r="O166" s="245">
        <f t="shared" si="48"/>
        <v>1.2114143920595533</v>
      </c>
      <c r="P166" s="237"/>
      <c r="Q166" s="175"/>
      <c r="R166" s="176">
        <f t="shared" si="47"/>
        <v>153</v>
      </c>
      <c r="S166" s="177"/>
      <c r="T166" s="177"/>
      <c r="U166" s="178"/>
      <c r="V166" s="178"/>
      <c r="W166" s="177">
        <f t="shared" si="37"/>
        <v>0</v>
      </c>
      <c r="Y166" s="180">
        <f aca="true" t="shared" si="49" ref="Y166:Y181">W166-N166</f>
        <v>-255.7238095238095</v>
      </c>
    </row>
    <row r="167" spans="1:25" ht="57" customHeight="1">
      <c r="A167" s="338"/>
      <c r="B167" s="224"/>
      <c r="C167" s="166" t="s">
        <v>25</v>
      </c>
      <c r="D167" s="316" t="s">
        <v>314</v>
      </c>
      <c r="E167" s="316"/>
      <c r="F167" s="167">
        <v>154</v>
      </c>
      <c r="G167" s="168">
        <f>(G11-G19)/G162</f>
        <v>160.35372</v>
      </c>
      <c r="H167" s="168">
        <f>(H11-H19)/H162</f>
        <v>196.33333333333334</v>
      </c>
      <c r="I167" s="168">
        <f>H167</f>
        <v>196.33333333333334</v>
      </c>
      <c r="J167" s="169">
        <f t="shared" si="40"/>
        <v>196.33333333333334</v>
      </c>
      <c r="K167" s="225" t="s">
        <v>316</v>
      </c>
      <c r="L167" s="225" t="s">
        <v>316</v>
      </c>
      <c r="M167" s="225" t="s">
        <v>316</v>
      </c>
      <c r="N167" s="169">
        <f>(N11-N19)/N162</f>
        <v>240.96190476190475</v>
      </c>
      <c r="O167" s="245">
        <f t="shared" si="48"/>
        <v>1.2273102110113994</v>
      </c>
      <c r="P167" s="237"/>
      <c r="Q167" s="155"/>
      <c r="R167" s="115">
        <f t="shared" si="47"/>
        <v>154</v>
      </c>
      <c r="S167" s="113"/>
      <c r="T167" s="113"/>
      <c r="U167" s="114"/>
      <c r="V167" s="114"/>
      <c r="W167" s="113">
        <f t="shared" si="37"/>
        <v>0</v>
      </c>
      <c r="Y167" s="74">
        <f t="shared" si="49"/>
        <v>-240.96190476190475</v>
      </c>
    </row>
    <row r="168" spans="1:25" ht="51.75" customHeight="1">
      <c r="A168" s="338"/>
      <c r="B168" s="224"/>
      <c r="C168" s="166" t="s">
        <v>27</v>
      </c>
      <c r="D168" s="316" t="s">
        <v>373</v>
      </c>
      <c r="E168" s="316"/>
      <c r="F168" s="167">
        <v>155</v>
      </c>
      <c r="G168" s="168"/>
      <c r="H168" s="168"/>
      <c r="I168" s="168"/>
      <c r="J168" s="169">
        <f t="shared" si="40"/>
        <v>0</v>
      </c>
      <c r="K168" s="168"/>
      <c r="L168" s="168"/>
      <c r="M168" s="168"/>
      <c r="N168" s="168"/>
      <c r="O168" s="242"/>
      <c r="P168" s="237"/>
      <c r="R168" s="115">
        <f t="shared" si="47"/>
        <v>155</v>
      </c>
      <c r="S168" s="113"/>
      <c r="T168" s="113"/>
      <c r="U168" s="114"/>
      <c r="V168" s="114"/>
      <c r="W168" s="113">
        <f t="shared" si="37"/>
        <v>0</v>
      </c>
      <c r="Y168" s="74">
        <f t="shared" si="49"/>
        <v>0</v>
      </c>
    </row>
    <row r="169" spans="1:25" ht="28.5" customHeight="1">
      <c r="A169" s="338"/>
      <c r="B169" s="224"/>
      <c r="C169" s="166" t="s">
        <v>118</v>
      </c>
      <c r="D169" s="327" t="s">
        <v>271</v>
      </c>
      <c r="E169" s="328"/>
      <c r="F169" s="167">
        <v>156</v>
      </c>
      <c r="G169" s="168"/>
      <c r="H169" s="168"/>
      <c r="I169" s="168"/>
      <c r="J169" s="169">
        <f t="shared" si="40"/>
        <v>0</v>
      </c>
      <c r="K169" s="168"/>
      <c r="L169" s="168"/>
      <c r="M169" s="168"/>
      <c r="N169" s="168"/>
      <c r="O169" s="242"/>
      <c r="P169" s="237"/>
      <c r="R169" s="115">
        <f t="shared" si="47"/>
        <v>156</v>
      </c>
      <c r="S169" s="113"/>
      <c r="T169" s="113"/>
      <c r="U169" s="114"/>
      <c r="V169" s="114"/>
      <c r="W169" s="113">
        <f t="shared" si="37"/>
        <v>0</v>
      </c>
      <c r="Y169" s="74">
        <f t="shared" si="49"/>
        <v>0</v>
      </c>
    </row>
    <row r="170" spans="1:25" ht="25.5" customHeight="1">
      <c r="A170" s="338"/>
      <c r="B170" s="224"/>
      <c r="C170" s="166"/>
      <c r="D170" s="181"/>
      <c r="E170" s="181" t="s">
        <v>253</v>
      </c>
      <c r="F170" s="167">
        <v>157</v>
      </c>
      <c r="G170" s="168"/>
      <c r="H170" s="168"/>
      <c r="I170" s="168"/>
      <c r="J170" s="169">
        <f t="shared" si="40"/>
        <v>0</v>
      </c>
      <c r="K170" s="168"/>
      <c r="L170" s="168"/>
      <c r="M170" s="168"/>
      <c r="N170" s="168"/>
      <c r="O170" s="242"/>
      <c r="P170" s="237"/>
      <c r="R170" s="115">
        <f t="shared" si="47"/>
        <v>157</v>
      </c>
      <c r="S170" s="113"/>
      <c r="T170" s="113"/>
      <c r="U170" s="114"/>
      <c r="V170" s="114"/>
      <c r="W170" s="113">
        <f t="shared" si="37"/>
        <v>0</v>
      </c>
      <c r="Y170" s="74">
        <f t="shared" si="49"/>
        <v>0</v>
      </c>
    </row>
    <row r="171" spans="1:25" ht="12" customHeight="1">
      <c r="A171" s="338"/>
      <c r="B171" s="224"/>
      <c r="C171" s="166"/>
      <c r="D171" s="181"/>
      <c r="E171" s="181" t="s">
        <v>265</v>
      </c>
      <c r="F171" s="167">
        <v>158</v>
      </c>
      <c r="G171" s="168"/>
      <c r="H171" s="168"/>
      <c r="I171" s="168"/>
      <c r="J171" s="169">
        <f t="shared" si="40"/>
        <v>0</v>
      </c>
      <c r="K171" s="168"/>
      <c r="L171" s="168"/>
      <c r="M171" s="168"/>
      <c r="N171" s="168"/>
      <c r="O171" s="242"/>
      <c r="P171" s="237"/>
      <c r="R171" s="115">
        <f t="shared" si="47"/>
        <v>158</v>
      </c>
      <c r="S171" s="113"/>
      <c r="T171" s="113"/>
      <c r="U171" s="114"/>
      <c r="V171" s="114"/>
      <c r="W171" s="113">
        <f t="shared" si="37"/>
        <v>0</v>
      </c>
      <c r="Y171" s="74">
        <f t="shared" si="49"/>
        <v>0</v>
      </c>
    </row>
    <row r="172" spans="1:25" ht="12" customHeight="1">
      <c r="A172" s="338"/>
      <c r="B172" s="224"/>
      <c r="C172" s="166"/>
      <c r="D172" s="181"/>
      <c r="E172" s="181" t="s">
        <v>272</v>
      </c>
      <c r="F172" s="167">
        <v>159</v>
      </c>
      <c r="G172" s="168"/>
      <c r="H172" s="168"/>
      <c r="I172" s="168"/>
      <c r="J172" s="169">
        <f t="shared" si="40"/>
        <v>0</v>
      </c>
      <c r="K172" s="168"/>
      <c r="L172" s="168"/>
      <c r="M172" s="168"/>
      <c r="N172" s="168"/>
      <c r="O172" s="242"/>
      <c r="P172" s="237"/>
      <c r="R172" s="115">
        <f t="shared" si="47"/>
        <v>159</v>
      </c>
      <c r="S172" s="113"/>
      <c r="T172" s="113"/>
      <c r="U172" s="114"/>
      <c r="V172" s="114"/>
      <c r="W172" s="113">
        <f t="shared" si="37"/>
        <v>0</v>
      </c>
      <c r="Y172" s="74">
        <f t="shared" si="49"/>
        <v>0</v>
      </c>
    </row>
    <row r="173" spans="1:25" ht="26.25" customHeight="1">
      <c r="A173" s="338"/>
      <c r="B173" s="224"/>
      <c r="C173" s="166"/>
      <c r="D173" s="181"/>
      <c r="E173" s="181" t="s">
        <v>374</v>
      </c>
      <c r="F173" s="167">
        <v>160</v>
      </c>
      <c r="G173" s="168"/>
      <c r="H173" s="168"/>
      <c r="I173" s="168"/>
      <c r="J173" s="169">
        <f t="shared" si="40"/>
        <v>0</v>
      </c>
      <c r="K173" s="168"/>
      <c r="L173" s="168"/>
      <c r="M173" s="168"/>
      <c r="N173" s="168"/>
      <c r="O173" s="242"/>
      <c r="P173" s="237"/>
      <c r="R173" s="115">
        <f t="shared" si="47"/>
        <v>160</v>
      </c>
      <c r="S173" s="113"/>
      <c r="T173" s="113"/>
      <c r="U173" s="114"/>
      <c r="V173" s="114"/>
      <c r="W173" s="113">
        <f t="shared" si="37"/>
        <v>0</v>
      </c>
      <c r="Y173" s="74">
        <f t="shared" si="49"/>
        <v>0</v>
      </c>
    </row>
    <row r="174" spans="1:25" ht="11.25" customHeight="1">
      <c r="A174" s="203"/>
      <c r="B174" s="224">
        <v>8</v>
      </c>
      <c r="C174" s="166"/>
      <c r="D174" s="315" t="s">
        <v>237</v>
      </c>
      <c r="E174" s="315"/>
      <c r="F174" s="167">
        <v>161</v>
      </c>
      <c r="G174" s="168"/>
      <c r="H174" s="168"/>
      <c r="I174" s="168"/>
      <c r="J174" s="169">
        <f t="shared" si="40"/>
        <v>0</v>
      </c>
      <c r="K174" s="168"/>
      <c r="L174" s="168"/>
      <c r="M174" s="168"/>
      <c r="N174" s="168"/>
      <c r="O174" s="242"/>
      <c r="P174" s="237"/>
      <c r="R174" s="115">
        <f t="shared" si="47"/>
        <v>161</v>
      </c>
      <c r="S174" s="113"/>
      <c r="T174" s="113"/>
      <c r="U174" s="114"/>
      <c r="V174" s="114"/>
      <c r="W174" s="113">
        <f t="shared" si="37"/>
        <v>0</v>
      </c>
      <c r="Y174" s="74">
        <f t="shared" si="49"/>
        <v>0</v>
      </c>
    </row>
    <row r="175" spans="1:25" ht="11.25" customHeight="1">
      <c r="A175" s="203"/>
      <c r="B175" s="224">
        <v>9</v>
      </c>
      <c r="C175" s="166"/>
      <c r="D175" s="315" t="s">
        <v>259</v>
      </c>
      <c r="E175" s="315"/>
      <c r="F175" s="167">
        <v>162</v>
      </c>
      <c r="G175" s="168"/>
      <c r="H175" s="168"/>
      <c r="I175" s="168"/>
      <c r="J175" s="169">
        <f t="shared" si="40"/>
        <v>0</v>
      </c>
      <c r="K175" s="168"/>
      <c r="L175" s="168"/>
      <c r="M175" s="168"/>
      <c r="N175" s="168"/>
      <c r="O175" s="242"/>
      <c r="P175" s="237"/>
      <c r="Q175" s="155"/>
      <c r="R175" s="115">
        <f t="shared" si="47"/>
        <v>162</v>
      </c>
      <c r="S175" s="113"/>
      <c r="T175" s="113"/>
      <c r="U175" s="114"/>
      <c r="V175" s="114"/>
      <c r="W175" s="113">
        <f t="shared" si="37"/>
        <v>0</v>
      </c>
      <c r="Y175" s="74">
        <f t="shared" si="49"/>
        <v>0</v>
      </c>
    </row>
    <row r="176" spans="1:26" ht="27" customHeight="1">
      <c r="A176" s="202"/>
      <c r="B176" s="224"/>
      <c r="C176" s="166"/>
      <c r="D176" s="217"/>
      <c r="E176" s="201" t="s">
        <v>260</v>
      </c>
      <c r="F176" s="167">
        <v>163</v>
      </c>
      <c r="G176" s="168"/>
      <c r="H176" s="168"/>
      <c r="I176" s="168"/>
      <c r="J176" s="169">
        <f t="shared" si="40"/>
        <v>0</v>
      </c>
      <c r="K176" s="168"/>
      <c r="L176" s="168"/>
      <c r="M176" s="168"/>
      <c r="N176" s="168"/>
      <c r="O176" s="242"/>
      <c r="P176" s="237"/>
      <c r="R176" s="115">
        <f t="shared" si="47"/>
        <v>163</v>
      </c>
      <c r="S176" s="113"/>
      <c r="T176" s="113"/>
      <c r="U176" s="114"/>
      <c r="V176" s="114"/>
      <c r="W176" s="113">
        <f t="shared" si="37"/>
        <v>0</v>
      </c>
      <c r="Y176" s="74">
        <f t="shared" si="49"/>
        <v>0</v>
      </c>
      <c r="Z176" s="112"/>
    </row>
    <row r="177" spans="1:25" ht="29.25" customHeight="1">
      <c r="A177" s="203"/>
      <c r="B177" s="224"/>
      <c r="C177" s="166"/>
      <c r="D177" s="217"/>
      <c r="E177" s="201" t="s">
        <v>261</v>
      </c>
      <c r="F177" s="167">
        <v>164</v>
      </c>
      <c r="G177" s="168"/>
      <c r="H177" s="168"/>
      <c r="I177" s="168"/>
      <c r="J177" s="169">
        <f t="shared" si="40"/>
        <v>0</v>
      </c>
      <c r="K177" s="168"/>
      <c r="L177" s="168"/>
      <c r="M177" s="168"/>
      <c r="N177" s="168"/>
      <c r="O177" s="242"/>
      <c r="P177" s="237"/>
      <c r="Q177" s="155"/>
      <c r="R177" s="115">
        <f t="shared" si="47"/>
        <v>164</v>
      </c>
      <c r="S177" s="113"/>
      <c r="T177" s="113"/>
      <c r="U177" s="114"/>
      <c r="V177" s="114"/>
      <c r="W177" s="113">
        <f t="shared" si="37"/>
        <v>0</v>
      </c>
      <c r="Y177" s="74">
        <f t="shared" si="49"/>
        <v>0</v>
      </c>
    </row>
    <row r="178" spans="1:25" ht="11.25" customHeight="1">
      <c r="A178" s="203"/>
      <c r="B178" s="224"/>
      <c r="C178" s="166"/>
      <c r="D178" s="217"/>
      <c r="E178" s="217" t="s">
        <v>263</v>
      </c>
      <c r="F178" s="167">
        <v>165</v>
      </c>
      <c r="G178" s="168"/>
      <c r="H178" s="168"/>
      <c r="I178" s="168"/>
      <c r="J178" s="169">
        <f>I178</f>
        <v>0</v>
      </c>
      <c r="K178" s="168"/>
      <c r="L178" s="168"/>
      <c r="M178" s="168"/>
      <c r="N178" s="168"/>
      <c r="O178" s="242"/>
      <c r="P178" s="238"/>
      <c r="R178" s="115">
        <f t="shared" si="47"/>
        <v>165</v>
      </c>
      <c r="S178" s="114"/>
      <c r="T178" s="113"/>
      <c r="U178" s="114"/>
      <c r="V178" s="114"/>
      <c r="W178" s="113">
        <f t="shared" si="37"/>
        <v>0</v>
      </c>
      <c r="Y178" s="74">
        <f t="shared" si="49"/>
        <v>0</v>
      </c>
    </row>
    <row r="179" spans="1:25" ht="12" customHeight="1">
      <c r="A179" s="203"/>
      <c r="B179" s="224"/>
      <c r="C179" s="166"/>
      <c r="D179" s="217"/>
      <c r="E179" s="217" t="s">
        <v>264</v>
      </c>
      <c r="F179" s="167">
        <v>166</v>
      </c>
      <c r="G179" s="168"/>
      <c r="H179" s="168"/>
      <c r="I179" s="168"/>
      <c r="J179" s="169">
        <f>I179</f>
        <v>0</v>
      </c>
      <c r="K179" s="168"/>
      <c r="L179" s="168"/>
      <c r="M179" s="168"/>
      <c r="N179" s="168"/>
      <c r="O179" s="242"/>
      <c r="P179" s="238"/>
      <c r="R179" s="115">
        <f t="shared" si="47"/>
        <v>166</v>
      </c>
      <c r="S179" s="114"/>
      <c r="T179" s="113"/>
      <c r="U179" s="114"/>
      <c r="V179" s="114"/>
      <c r="W179" s="113">
        <f t="shared" si="37"/>
        <v>0</v>
      </c>
      <c r="Y179" s="74">
        <f t="shared" si="49"/>
        <v>0</v>
      </c>
    </row>
    <row r="180" spans="1:25" ht="12" customHeight="1">
      <c r="A180" s="203"/>
      <c r="B180" s="224"/>
      <c r="C180" s="166"/>
      <c r="D180" s="217"/>
      <c r="E180" s="217" t="s">
        <v>267</v>
      </c>
      <c r="F180" s="167">
        <v>167</v>
      </c>
      <c r="G180" s="168"/>
      <c r="H180" s="168"/>
      <c r="I180" s="168"/>
      <c r="J180" s="169">
        <f>I180</f>
        <v>0</v>
      </c>
      <c r="K180" s="168"/>
      <c r="L180" s="168"/>
      <c r="M180" s="168"/>
      <c r="N180" s="168"/>
      <c r="O180" s="242"/>
      <c r="P180" s="238"/>
      <c r="R180" s="115">
        <f t="shared" si="47"/>
        <v>167</v>
      </c>
      <c r="S180" s="114"/>
      <c r="T180" s="113"/>
      <c r="U180" s="114"/>
      <c r="V180" s="114"/>
      <c r="W180" s="113">
        <f t="shared" si="37"/>
        <v>0</v>
      </c>
      <c r="Y180" s="74">
        <f t="shared" si="49"/>
        <v>0</v>
      </c>
    </row>
    <row r="181" spans="1:25" ht="25.5" customHeight="1">
      <c r="A181" s="208"/>
      <c r="B181" s="224">
        <v>10</v>
      </c>
      <c r="C181" s="166"/>
      <c r="D181" s="319" t="s">
        <v>287</v>
      </c>
      <c r="E181" s="320"/>
      <c r="F181" s="167">
        <v>168</v>
      </c>
      <c r="G181" s="168"/>
      <c r="H181" s="168"/>
      <c r="I181" s="168"/>
      <c r="J181" s="169">
        <f>I181</f>
        <v>0</v>
      </c>
      <c r="K181" s="168"/>
      <c r="L181" s="168"/>
      <c r="M181" s="168"/>
      <c r="N181" s="168"/>
      <c r="O181" s="242"/>
      <c r="P181" s="238"/>
      <c r="R181" s="115">
        <f t="shared" si="47"/>
        <v>168</v>
      </c>
      <c r="S181" s="113"/>
      <c r="T181" s="113"/>
      <c r="U181" s="114"/>
      <c r="V181" s="114"/>
      <c r="W181" s="113">
        <f t="shared" si="37"/>
        <v>0</v>
      </c>
      <c r="Y181" s="74">
        <f t="shared" si="49"/>
        <v>0</v>
      </c>
    </row>
    <row r="182" spans="1:25" ht="29.25" customHeight="1">
      <c r="A182" s="202"/>
      <c r="B182" s="166">
        <v>11</v>
      </c>
      <c r="C182" s="166"/>
      <c r="D182" s="315" t="s">
        <v>375</v>
      </c>
      <c r="E182" s="315"/>
      <c r="F182" s="167">
        <v>169</v>
      </c>
      <c r="G182" s="168"/>
      <c r="H182" s="168"/>
      <c r="I182" s="168"/>
      <c r="J182" s="169"/>
      <c r="K182" s="168"/>
      <c r="L182" s="168"/>
      <c r="M182" s="168"/>
      <c r="N182" s="168"/>
      <c r="O182" s="242"/>
      <c r="P182" s="238"/>
      <c r="R182" s="163"/>
      <c r="S182" s="164"/>
      <c r="T182" s="164"/>
      <c r="U182" s="165"/>
      <c r="V182" s="165"/>
      <c r="W182" s="164"/>
      <c r="Y182" s="74"/>
    </row>
    <row r="183" spans="1:25" ht="15" customHeight="1">
      <c r="A183" s="203"/>
      <c r="B183" s="166"/>
      <c r="C183" s="166"/>
      <c r="D183" s="217"/>
      <c r="E183" s="217" t="s">
        <v>376</v>
      </c>
      <c r="F183" s="167">
        <v>170</v>
      </c>
      <c r="G183" s="168"/>
      <c r="H183" s="168"/>
      <c r="I183" s="168"/>
      <c r="J183" s="169"/>
      <c r="K183" s="168"/>
      <c r="L183" s="168"/>
      <c r="M183" s="168"/>
      <c r="N183" s="168"/>
      <c r="O183" s="242"/>
      <c r="P183" s="238"/>
      <c r="R183" s="163"/>
      <c r="S183" s="164"/>
      <c r="T183" s="164"/>
      <c r="U183" s="165"/>
      <c r="V183" s="165"/>
      <c r="W183" s="164"/>
      <c r="Y183" s="74"/>
    </row>
    <row r="184" spans="1:25" ht="15" customHeight="1">
      <c r="A184" s="208"/>
      <c r="B184" s="166"/>
      <c r="C184" s="166"/>
      <c r="D184" s="217"/>
      <c r="E184" s="217" t="s">
        <v>377</v>
      </c>
      <c r="F184" s="167">
        <v>171</v>
      </c>
      <c r="G184" s="168"/>
      <c r="H184" s="168"/>
      <c r="I184" s="168"/>
      <c r="J184" s="169"/>
      <c r="K184" s="168"/>
      <c r="L184" s="168"/>
      <c r="M184" s="168"/>
      <c r="N184" s="168"/>
      <c r="O184" s="242"/>
      <c r="P184" s="238"/>
      <c r="R184" s="163"/>
      <c r="S184" s="164"/>
      <c r="T184" s="164"/>
      <c r="U184" s="165"/>
      <c r="V184" s="165"/>
      <c r="W184" s="164"/>
      <c r="Y184" s="74"/>
    </row>
    <row r="185" spans="1:25" s="25" customFormat="1" ht="15" customHeight="1">
      <c r="A185" s="183"/>
      <c r="B185" s="183"/>
      <c r="C185" s="184"/>
      <c r="D185" s="183"/>
      <c r="E185" s="226" t="s">
        <v>280</v>
      </c>
      <c r="F185" s="227"/>
      <c r="G185" s="187"/>
      <c r="H185" s="227"/>
      <c r="I185" s="188" t="s">
        <v>281</v>
      </c>
      <c r="J185" s="264"/>
      <c r="K185" s="188"/>
      <c r="L185" s="188"/>
      <c r="M185" s="188"/>
      <c r="N185" s="188"/>
      <c r="O185" s="243"/>
      <c r="P185" s="188"/>
      <c r="S185" s="55"/>
      <c r="T185" s="74"/>
      <c r="U185" s="55"/>
      <c r="V185" s="55"/>
      <c r="W185" s="55"/>
      <c r="Y185" s="55"/>
    </row>
    <row r="186" spans="1:25" s="25" customFormat="1" ht="15" customHeight="1">
      <c r="A186" s="183"/>
      <c r="B186" s="183"/>
      <c r="C186" s="184"/>
      <c r="D186" s="183"/>
      <c r="E186" s="226"/>
      <c r="F186" s="227"/>
      <c r="G186" s="187"/>
      <c r="H186" s="227"/>
      <c r="I186" s="188"/>
      <c r="J186" s="264"/>
      <c r="K186" s="188"/>
      <c r="L186" s="188"/>
      <c r="M186" s="188"/>
      <c r="N186" s="188"/>
      <c r="O186" s="240"/>
      <c r="P186" s="188"/>
      <c r="S186" s="55"/>
      <c r="T186" s="74"/>
      <c r="U186" s="55"/>
      <c r="V186" s="55"/>
      <c r="W186" s="55"/>
      <c r="Y186" s="55"/>
    </row>
    <row r="187" ht="13.5">
      <c r="T187" s="74"/>
    </row>
    <row r="188" ht="13.5">
      <c r="T188" s="74"/>
    </row>
    <row r="189" ht="13.5">
      <c r="T189" s="74"/>
    </row>
    <row r="190" ht="13.5">
      <c r="T190" s="74"/>
    </row>
    <row r="191" ht="13.5">
      <c r="T191" s="74"/>
    </row>
    <row r="192" ht="13.5">
      <c r="T192" s="74"/>
    </row>
    <row r="193" ht="13.5">
      <c r="T193" s="74"/>
    </row>
    <row r="194" ht="13.5">
      <c r="T194" s="74"/>
    </row>
    <row r="195" ht="13.5">
      <c r="T195" s="74"/>
    </row>
    <row r="196" ht="13.5">
      <c r="T196" s="74"/>
    </row>
    <row r="197" ht="13.5">
      <c r="T197" s="74"/>
    </row>
    <row r="198" ht="13.5">
      <c r="T198" s="74"/>
    </row>
    <row r="199" ht="13.5">
      <c r="T199" s="74"/>
    </row>
    <row r="200" ht="13.5">
      <c r="T200" s="74"/>
    </row>
    <row r="201" ht="13.5">
      <c r="T201" s="74"/>
    </row>
    <row r="202" ht="13.5">
      <c r="T202" s="74"/>
    </row>
    <row r="203" ht="13.5">
      <c r="T203" s="74"/>
    </row>
    <row r="204" ht="13.5">
      <c r="T204" s="74"/>
    </row>
    <row r="205" ht="13.5">
      <c r="T205" s="74"/>
    </row>
    <row r="206" ht="13.5">
      <c r="T206" s="74"/>
    </row>
    <row r="207" ht="13.5">
      <c r="T207" s="74"/>
    </row>
    <row r="208" ht="13.5">
      <c r="T208" s="74"/>
    </row>
    <row r="209" ht="13.5">
      <c r="T209" s="74"/>
    </row>
    <row r="210" ht="13.5">
      <c r="T210" s="74"/>
    </row>
    <row r="211" ht="13.5">
      <c r="T211" s="74"/>
    </row>
    <row r="212" ht="13.5">
      <c r="T212" s="74"/>
    </row>
    <row r="213" ht="13.5">
      <c r="T213" s="74"/>
    </row>
    <row r="214" ht="13.5">
      <c r="T214" s="74"/>
    </row>
    <row r="215" ht="13.5">
      <c r="T215" s="74"/>
    </row>
    <row r="216" ht="13.5">
      <c r="T216" s="74"/>
    </row>
    <row r="217" ht="13.5">
      <c r="T217" s="74"/>
    </row>
    <row r="218" ht="13.5">
      <c r="T218" s="74"/>
    </row>
    <row r="219" ht="13.5">
      <c r="T219" s="74"/>
    </row>
    <row r="220" ht="13.5">
      <c r="T220" s="74"/>
    </row>
    <row r="221" ht="13.5">
      <c r="T221" s="74"/>
    </row>
    <row r="222" ht="13.5">
      <c r="T222" s="74"/>
    </row>
    <row r="223" ht="13.5">
      <c r="T223" s="74"/>
    </row>
    <row r="224" ht="13.5">
      <c r="T224" s="74"/>
    </row>
    <row r="225" ht="13.5">
      <c r="T225" s="74"/>
    </row>
    <row r="226" ht="13.5">
      <c r="T226" s="74"/>
    </row>
    <row r="227" ht="13.5">
      <c r="T227" s="74"/>
    </row>
    <row r="228" ht="13.5">
      <c r="T228" s="74"/>
    </row>
    <row r="229" ht="13.5">
      <c r="T229" s="74"/>
    </row>
    <row r="230" ht="13.5">
      <c r="T230" s="74"/>
    </row>
    <row r="231" ht="13.5">
      <c r="T231" s="74"/>
    </row>
    <row r="232" ht="13.5">
      <c r="T232" s="74"/>
    </row>
    <row r="233" ht="13.5">
      <c r="T233" s="74"/>
    </row>
    <row r="234" ht="13.5">
      <c r="T234" s="74"/>
    </row>
    <row r="235" ht="13.5">
      <c r="T235" s="74"/>
    </row>
    <row r="236" ht="13.5">
      <c r="T236" s="74"/>
    </row>
    <row r="237" ht="13.5">
      <c r="T237" s="74"/>
    </row>
    <row r="238" ht="13.5">
      <c r="T238" s="74"/>
    </row>
    <row r="239" ht="13.5">
      <c r="T239" s="74"/>
    </row>
    <row r="240" ht="13.5">
      <c r="T240" s="74"/>
    </row>
    <row r="241" ht="13.5">
      <c r="T241" s="74"/>
    </row>
    <row r="242" ht="13.5">
      <c r="T242" s="74"/>
    </row>
    <row r="243" ht="13.5">
      <c r="T243" s="74"/>
    </row>
    <row r="244" ht="13.5">
      <c r="T244" s="74"/>
    </row>
    <row r="245" ht="13.5">
      <c r="T245" s="74"/>
    </row>
    <row r="246" ht="13.5">
      <c r="T246" s="74"/>
    </row>
    <row r="247" ht="13.5">
      <c r="T247" s="74"/>
    </row>
    <row r="248" ht="13.5">
      <c r="T248" s="74"/>
    </row>
    <row r="249" ht="13.5">
      <c r="T249" s="74"/>
    </row>
    <row r="250" ht="13.5">
      <c r="T250" s="74"/>
    </row>
    <row r="251" ht="13.5">
      <c r="T251" s="74"/>
    </row>
    <row r="252" ht="13.5">
      <c r="T252" s="74"/>
    </row>
    <row r="253" ht="13.5">
      <c r="T253" s="74"/>
    </row>
    <row r="254" ht="13.5">
      <c r="T254" s="74"/>
    </row>
    <row r="255" ht="13.5">
      <c r="T255" s="74"/>
    </row>
    <row r="746" ht="3.75" customHeight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4.5" customHeight="1" hidden="1"/>
    <row r="759" ht="13.5" hidden="1"/>
    <row r="760" ht="13.5" hidden="1"/>
    <row r="761" ht="13.5" hidden="1"/>
    <row r="762" ht="13.5" hidden="1"/>
    <row r="763" ht="13.5" hidden="1"/>
    <row r="764" ht="13.5" hidden="1"/>
  </sheetData>
  <sheetProtection/>
  <mergeCells count="132">
    <mergeCell ref="O7:O8"/>
    <mergeCell ref="A6:C8"/>
    <mergeCell ref="H7:I7"/>
    <mergeCell ref="F6:F8"/>
    <mergeCell ref="H6:J6"/>
    <mergeCell ref="J7:J8"/>
    <mergeCell ref="G6:G8"/>
    <mergeCell ref="D40:E40"/>
    <mergeCell ref="D54:E54"/>
    <mergeCell ref="D50:E50"/>
    <mergeCell ref="C38:E38"/>
    <mergeCell ref="D55:E55"/>
    <mergeCell ref="D48:E48"/>
    <mergeCell ref="D53:E53"/>
    <mergeCell ref="D36:E36"/>
    <mergeCell ref="D42:E42"/>
    <mergeCell ref="D41:E41"/>
    <mergeCell ref="C39:E39"/>
    <mergeCell ref="D46:E46"/>
    <mergeCell ref="D47:E47"/>
    <mergeCell ref="B37:E37"/>
    <mergeCell ref="B32:B36"/>
    <mergeCell ref="B39:B130"/>
    <mergeCell ref="D49:E49"/>
    <mergeCell ref="A11:A36"/>
    <mergeCell ref="D11:E11"/>
    <mergeCell ref="B12:B22"/>
    <mergeCell ref="D21:E21"/>
    <mergeCell ref="D31:E31"/>
    <mergeCell ref="C19:C20"/>
    <mergeCell ref="D12:E12"/>
    <mergeCell ref="D32:E32"/>
    <mergeCell ref="D35:E35"/>
    <mergeCell ref="D34:E34"/>
    <mergeCell ref="D100:E100"/>
    <mergeCell ref="B9:C9"/>
    <mergeCell ref="D9:E9"/>
    <mergeCell ref="D6:E8"/>
    <mergeCell ref="D10:E10"/>
    <mergeCell ref="D33:E33"/>
    <mergeCell ref="D17:E17"/>
    <mergeCell ref="D18:E18"/>
    <mergeCell ref="D22:E22"/>
    <mergeCell ref="D23:E23"/>
    <mergeCell ref="A161:A173"/>
    <mergeCell ref="B140:B146"/>
    <mergeCell ref="D140:E140"/>
    <mergeCell ref="D143:E143"/>
    <mergeCell ref="C94:E94"/>
    <mergeCell ref="D139:E139"/>
    <mergeCell ref="D146:E146"/>
    <mergeCell ref="C97:C99"/>
    <mergeCell ref="D97:E97"/>
    <mergeCell ref="D109:E109"/>
    <mergeCell ref="D89:E89"/>
    <mergeCell ref="D90:E90"/>
    <mergeCell ref="D72:E72"/>
    <mergeCell ref="A38:A146"/>
    <mergeCell ref="D174:E174"/>
    <mergeCell ref="D175:E175"/>
    <mergeCell ref="D151:E151"/>
    <mergeCell ref="D164:E164"/>
    <mergeCell ref="D168:E168"/>
    <mergeCell ref="D166:E166"/>
    <mergeCell ref="D169:E169"/>
    <mergeCell ref="D123:E123"/>
    <mergeCell ref="C122:E122"/>
    <mergeCell ref="D125:E125"/>
    <mergeCell ref="D128:E128"/>
    <mergeCell ref="D150:E150"/>
    <mergeCell ref="D147:E147"/>
    <mergeCell ref="D126:E126"/>
    <mergeCell ref="D165:E165"/>
    <mergeCell ref="D161:E161"/>
    <mergeCell ref="D163:E163"/>
    <mergeCell ref="D162:E162"/>
    <mergeCell ref="D152:E152"/>
    <mergeCell ref="D153:E153"/>
    <mergeCell ref="D154:E154"/>
    <mergeCell ref="D158:E158"/>
    <mergeCell ref="D159:E159"/>
    <mergeCell ref="D160:E160"/>
    <mergeCell ref="D74:E74"/>
    <mergeCell ref="D75:E75"/>
    <mergeCell ref="D45:E45"/>
    <mergeCell ref="D93:E93"/>
    <mergeCell ref="D104:E104"/>
    <mergeCell ref="D96:E96"/>
    <mergeCell ref="D56:E56"/>
    <mergeCell ref="D70:E70"/>
    <mergeCell ref="D58:E58"/>
    <mergeCell ref="D65:E65"/>
    <mergeCell ref="D95:E95"/>
    <mergeCell ref="D107:E107"/>
    <mergeCell ref="D99:E99"/>
    <mergeCell ref="A4:O4"/>
    <mergeCell ref="D86:E86"/>
    <mergeCell ref="D73:E73"/>
    <mergeCell ref="D91:E91"/>
    <mergeCell ref="D71:E71"/>
    <mergeCell ref="D76:E76"/>
    <mergeCell ref="D77:E77"/>
    <mergeCell ref="C87:E87"/>
    <mergeCell ref="D88:E88"/>
    <mergeCell ref="D130:E130"/>
    <mergeCell ref="D119:E119"/>
    <mergeCell ref="C113:C119"/>
    <mergeCell ref="D129:E129"/>
    <mergeCell ref="D98:E98"/>
    <mergeCell ref="D108:E108"/>
    <mergeCell ref="D116:E116"/>
    <mergeCell ref="D127:E127"/>
    <mergeCell ref="D106:E106"/>
    <mergeCell ref="D112:E112"/>
    <mergeCell ref="D105:E105"/>
    <mergeCell ref="D101:E101"/>
    <mergeCell ref="D157:E157"/>
    <mergeCell ref="D124:E124"/>
    <mergeCell ref="D111:E111"/>
    <mergeCell ref="D113:E113"/>
    <mergeCell ref="D156:E156"/>
    <mergeCell ref="D155:E155"/>
    <mergeCell ref="D182:E182"/>
    <mergeCell ref="D167:E167"/>
    <mergeCell ref="P7:P8"/>
    <mergeCell ref="D181:E181"/>
    <mergeCell ref="K6:N6"/>
    <mergeCell ref="K7:N7"/>
    <mergeCell ref="D120:E120"/>
    <mergeCell ref="D92:E92"/>
    <mergeCell ref="D121:E121"/>
    <mergeCell ref="D110:E110"/>
  </mergeCells>
  <printOptions/>
  <pageMargins left="0.354330708661417" right="0.196850393700787" top="0.31496062992126" bottom="0.118110236220472" header="0.275590551181102" footer="0.31496062992126"/>
  <pageSetup fitToHeight="5" horizontalDpi="600" verticalDpi="600" orientation="portrait" paperSize="9" scale="72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C17" sqref="C17"/>
    </sheetView>
  </sheetViews>
  <sheetFormatPr defaultColWidth="9.28125" defaultRowHeight="12.75"/>
  <cols>
    <col min="1" max="1" width="4.7109375" style="8" customWidth="1"/>
    <col min="2" max="2" width="36.8515625" style="8" customWidth="1"/>
    <col min="3" max="3" width="9.00390625" style="8" customWidth="1"/>
    <col min="4" max="5" width="8.8515625" style="8" customWidth="1"/>
    <col min="6" max="6" width="10.00390625" style="8" customWidth="1"/>
    <col min="7" max="8" width="8.28125" style="8" customWidth="1"/>
    <col min="9" max="16384" width="9.28125" style="8" customWidth="1"/>
  </cols>
  <sheetData>
    <row r="1" spans="1:7" ht="13.5">
      <c r="A1" s="4" t="s">
        <v>274</v>
      </c>
      <c r="B1" s="5"/>
      <c r="C1" s="6"/>
      <c r="D1" s="5"/>
      <c r="E1" s="7"/>
      <c r="G1" s="9" t="s">
        <v>236</v>
      </c>
    </row>
    <row r="2" spans="1:5" ht="13.5">
      <c r="A2" s="4" t="s">
        <v>275</v>
      </c>
      <c r="B2" s="5"/>
      <c r="C2" s="6"/>
      <c r="D2" s="5"/>
      <c r="E2" s="7"/>
    </row>
    <row r="3" spans="1:5" ht="13.5">
      <c r="A3" s="4" t="s">
        <v>276</v>
      </c>
      <c r="B3" s="5"/>
      <c r="C3" s="6"/>
      <c r="D3" s="5"/>
      <c r="E3" s="7"/>
    </row>
    <row r="4" spans="1:5" ht="13.5">
      <c r="A4" s="4" t="s">
        <v>277</v>
      </c>
      <c r="B4" s="5"/>
      <c r="C4" s="6"/>
      <c r="D4" s="5"/>
      <c r="E4" s="7"/>
    </row>
    <row r="8" spans="2:8" ht="15">
      <c r="B8" s="359" t="s">
        <v>244</v>
      </c>
      <c r="C8" s="359"/>
      <c r="D8" s="359"/>
      <c r="E8" s="359"/>
      <c r="F8" s="359"/>
      <c r="G8" s="359"/>
      <c r="H8" s="359"/>
    </row>
    <row r="10" ht="14.25" thickBot="1">
      <c r="H10" s="10" t="s">
        <v>5</v>
      </c>
    </row>
    <row r="11" spans="1:8" ht="29.25" customHeight="1" thickBot="1">
      <c r="A11" s="11" t="s">
        <v>2</v>
      </c>
      <c r="B11" s="360" t="s">
        <v>4</v>
      </c>
      <c r="C11" s="362" t="s">
        <v>413</v>
      </c>
      <c r="D11" s="363"/>
      <c r="E11" s="364" t="s">
        <v>234</v>
      </c>
      <c r="F11" s="366" t="s">
        <v>409</v>
      </c>
      <c r="G11" s="367"/>
      <c r="H11" s="368" t="s">
        <v>235</v>
      </c>
    </row>
    <row r="12" spans="1:8" ht="14.25" thickBot="1">
      <c r="A12" s="13" t="s">
        <v>3</v>
      </c>
      <c r="B12" s="361"/>
      <c r="C12" s="14" t="s">
        <v>0</v>
      </c>
      <c r="D12" s="14" t="s">
        <v>1</v>
      </c>
      <c r="E12" s="365"/>
      <c r="F12" s="15" t="s">
        <v>0</v>
      </c>
      <c r="G12" s="15" t="s">
        <v>1</v>
      </c>
      <c r="H12" s="369"/>
    </row>
    <row r="13" spans="1:8" ht="14.25" thickBot="1">
      <c r="A13" s="16">
        <v>0</v>
      </c>
      <c r="B13" s="12">
        <v>1</v>
      </c>
      <c r="C13" s="16">
        <v>2</v>
      </c>
      <c r="D13" s="15">
        <v>3</v>
      </c>
      <c r="E13" s="12">
        <v>4</v>
      </c>
      <c r="F13" s="16">
        <v>5</v>
      </c>
      <c r="G13" s="17">
        <v>6</v>
      </c>
      <c r="H13" s="95">
        <v>7</v>
      </c>
    </row>
    <row r="14" spans="1:8" ht="13.5">
      <c r="A14" s="18" t="s">
        <v>23</v>
      </c>
      <c r="B14" s="19" t="s">
        <v>266</v>
      </c>
      <c r="C14" s="228">
        <f>SUM(C15:C16)</f>
        <v>4359.531</v>
      </c>
      <c r="D14" s="228">
        <f>SUM(D15:D16)</f>
        <v>4359.531</v>
      </c>
      <c r="E14" s="229">
        <f>D14/C14</f>
        <v>1</v>
      </c>
      <c r="F14" s="230">
        <f>'BVC 2024 anexa 2 '!H10</f>
        <v>4463</v>
      </c>
      <c r="G14" s="230">
        <f>'BVC 2024 anexa 2 '!J10</f>
        <v>4463</v>
      </c>
      <c r="H14" s="231">
        <f>G14/F14</f>
        <v>1</v>
      </c>
    </row>
    <row r="15" spans="1:8" ht="16.5" customHeight="1">
      <c r="A15" s="20">
        <v>1</v>
      </c>
      <c r="B15" s="21" t="s">
        <v>247</v>
      </c>
      <c r="C15" s="137">
        <f>D15</f>
        <v>4311.528</v>
      </c>
      <c r="D15" s="137">
        <f>'BVC 2024 anexa 2 '!G11</f>
        <v>4311.528</v>
      </c>
      <c r="E15" s="232">
        <f>D15/C15</f>
        <v>1</v>
      </c>
      <c r="F15" s="137">
        <f>'BVC 2024 anexa 2 '!H11</f>
        <v>4433</v>
      </c>
      <c r="G15" s="137">
        <f>'BVC 2024 anexa 2 '!J11</f>
        <v>4433</v>
      </c>
      <c r="H15" s="233">
        <f>G15/F15</f>
        <v>1</v>
      </c>
    </row>
    <row r="16" spans="1:8" ht="15.75" customHeight="1">
      <c r="A16" s="22" t="s">
        <v>245</v>
      </c>
      <c r="B16" s="3" t="s">
        <v>102</v>
      </c>
      <c r="C16" s="137">
        <f>D16</f>
        <v>48.003</v>
      </c>
      <c r="D16" s="137">
        <f>'BVC 2024 anexa 2 '!G31</f>
        <v>48.003</v>
      </c>
      <c r="E16" s="232">
        <f>D16/C16</f>
        <v>1</v>
      </c>
      <c r="F16" s="137">
        <f>'BVC 2024 anexa 2 '!H31</f>
        <v>30</v>
      </c>
      <c r="G16" s="137">
        <f>'BVC 2024 anexa 2 '!J31</f>
        <v>30</v>
      </c>
      <c r="H16" s="233">
        <f>G16/F16</f>
        <v>1</v>
      </c>
    </row>
    <row r="24" spans="2:6" ht="13.5">
      <c r="B24" s="7" t="s">
        <v>280</v>
      </c>
      <c r="C24" s="24"/>
      <c r="D24" s="24"/>
      <c r="E24" s="25" t="s">
        <v>281</v>
      </c>
      <c r="F24" s="25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551181102362204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34">
      <selection activeCell="N45" sqref="N45"/>
    </sheetView>
  </sheetViews>
  <sheetFormatPr defaultColWidth="9.28125" defaultRowHeight="12.75"/>
  <cols>
    <col min="1" max="1" width="4.28125" style="118" customWidth="1"/>
    <col min="2" max="2" width="3.7109375" style="118" customWidth="1"/>
    <col min="3" max="3" width="62.28125" style="436" customWidth="1"/>
    <col min="4" max="4" width="10.57421875" style="118" customWidth="1"/>
    <col min="5" max="5" width="9.7109375" style="118" customWidth="1"/>
    <col min="6" max="6" width="11.140625" style="118" customWidth="1"/>
    <col min="7" max="7" width="8.8515625" style="118" customWidth="1"/>
    <col min="8" max="8" width="8.00390625" style="118" customWidth="1"/>
    <col min="9" max="9" width="9.00390625" style="118" customWidth="1"/>
    <col min="10" max="16384" width="9.28125" style="118" customWidth="1"/>
  </cols>
  <sheetData>
    <row r="1" spans="1:10" s="426" customFormat="1" ht="13.5">
      <c r="A1" s="421" t="s">
        <v>274</v>
      </c>
      <c r="B1" s="422"/>
      <c r="C1" s="423"/>
      <c r="D1" s="422"/>
      <c r="E1" s="424"/>
      <c r="F1" s="425"/>
      <c r="G1" s="425"/>
      <c r="H1" s="102" t="s">
        <v>106</v>
      </c>
      <c r="J1" s="118"/>
    </row>
    <row r="2" spans="1:10" s="426" customFormat="1" ht="13.5">
      <c r="A2" s="421" t="s">
        <v>275</v>
      </c>
      <c r="B2" s="422"/>
      <c r="C2" s="423"/>
      <c r="D2" s="422"/>
      <c r="E2" s="424"/>
      <c r="F2" s="425"/>
      <c r="G2" s="425"/>
      <c r="J2" s="425"/>
    </row>
    <row r="3" spans="1:10" s="426" customFormat="1" ht="13.5">
      <c r="A3" s="421" t="s">
        <v>276</v>
      </c>
      <c r="B3" s="422"/>
      <c r="C3" s="423"/>
      <c r="D3" s="422"/>
      <c r="E3" s="424"/>
      <c r="F3" s="425"/>
      <c r="G3" s="425"/>
      <c r="J3" s="425"/>
    </row>
    <row r="4" spans="1:10" s="426" customFormat="1" ht="13.5">
      <c r="A4" s="421" t="s">
        <v>277</v>
      </c>
      <c r="B4" s="422"/>
      <c r="C4" s="423"/>
      <c r="D4" s="422"/>
      <c r="E4" s="424"/>
      <c r="F4" s="425"/>
      <c r="G4" s="425"/>
      <c r="J4" s="425"/>
    </row>
    <row r="5" spans="1:9" ht="14.25" thickBot="1">
      <c r="A5" s="427" t="s">
        <v>178</v>
      </c>
      <c r="B5" s="427"/>
      <c r="C5" s="427"/>
      <c r="D5" s="427"/>
      <c r="E5" s="427"/>
      <c r="F5" s="427"/>
      <c r="G5" s="427"/>
      <c r="H5" s="427"/>
      <c r="I5" s="119" t="s">
        <v>44</v>
      </c>
    </row>
    <row r="6" spans="1:9" ht="13.5">
      <c r="A6" s="371"/>
      <c r="B6" s="373"/>
      <c r="C6" s="375" t="s">
        <v>45</v>
      </c>
      <c r="D6" s="379" t="s">
        <v>177</v>
      </c>
      <c r="E6" s="381" t="s">
        <v>433</v>
      </c>
      <c r="F6" s="382"/>
      <c r="G6" s="377" t="s">
        <v>46</v>
      </c>
      <c r="H6" s="377"/>
      <c r="I6" s="378"/>
    </row>
    <row r="7" spans="1:9" ht="42" thickBot="1">
      <c r="A7" s="372"/>
      <c r="B7" s="374"/>
      <c r="C7" s="376"/>
      <c r="D7" s="380"/>
      <c r="E7" s="120" t="s">
        <v>0</v>
      </c>
      <c r="F7" s="120" t="s">
        <v>315</v>
      </c>
      <c r="G7" s="120" t="s">
        <v>415</v>
      </c>
      <c r="H7" s="120" t="s">
        <v>389</v>
      </c>
      <c r="I7" s="121" t="s">
        <v>416</v>
      </c>
    </row>
    <row r="8" spans="1:9" ht="14.25" thickBot="1">
      <c r="A8" s="122">
        <v>0</v>
      </c>
      <c r="B8" s="123">
        <v>1</v>
      </c>
      <c r="C8" s="124">
        <v>2</v>
      </c>
      <c r="D8" s="125">
        <v>3</v>
      </c>
      <c r="E8" s="125">
        <v>4</v>
      </c>
      <c r="F8" s="125">
        <v>5</v>
      </c>
      <c r="G8" s="126">
        <v>6</v>
      </c>
      <c r="H8" s="126">
        <v>7</v>
      </c>
      <c r="I8" s="127">
        <v>8</v>
      </c>
    </row>
    <row r="9" spans="1:14" ht="13.5" customHeight="1">
      <c r="A9" s="128" t="s">
        <v>47</v>
      </c>
      <c r="B9" s="129"/>
      <c r="C9" s="130" t="s">
        <v>9</v>
      </c>
      <c r="D9" s="131"/>
      <c r="E9" s="132">
        <f>E10+E13+E14+E17</f>
        <v>2320</v>
      </c>
      <c r="F9" s="133">
        <f>E9</f>
        <v>2320</v>
      </c>
      <c r="G9" s="132">
        <f>G10+G13+G14+G17</f>
        <v>2483.10061952</v>
      </c>
      <c r="H9" s="132">
        <f>H10+H13+H14+H17</f>
        <v>2583.10061952</v>
      </c>
      <c r="I9" s="134">
        <f>I10+I13+I14+I17</f>
        <v>2583.10061952</v>
      </c>
      <c r="K9" s="428"/>
      <c r="L9" s="428"/>
      <c r="M9" s="428"/>
      <c r="N9" s="428"/>
    </row>
    <row r="10" spans="1:9" ht="13.5" customHeight="1">
      <c r="A10" s="98"/>
      <c r="B10" s="99">
        <v>1</v>
      </c>
      <c r="C10" s="100" t="s">
        <v>48</v>
      </c>
      <c r="D10" s="97"/>
      <c r="E10" s="135">
        <f>E12+E11</f>
        <v>320</v>
      </c>
      <c r="F10" s="133">
        <f>E10</f>
        <v>320</v>
      </c>
      <c r="G10" s="135">
        <f>G12+G11</f>
        <v>583.1006195199997</v>
      </c>
      <c r="H10" s="135">
        <f>H12+H11</f>
        <v>583.1006195199998</v>
      </c>
      <c r="I10" s="136">
        <f>I12+I11</f>
        <v>583.1006195199998</v>
      </c>
    </row>
    <row r="11" spans="1:9" ht="13.5" customHeight="1">
      <c r="A11" s="98"/>
      <c r="B11" s="99"/>
      <c r="C11" s="100" t="s">
        <v>162</v>
      </c>
      <c r="D11" s="97"/>
      <c r="E11" s="135">
        <f>'BVC 2024 anexa 2 '!J129</f>
        <v>180</v>
      </c>
      <c r="F11" s="133">
        <f>E11</f>
        <v>180</v>
      </c>
      <c r="G11" s="135">
        <f>'BVC 2024 anexa 2 '!N129</f>
        <v>400</v>
      </c>
      <c r="H11" s="135">
        <f>G11</f>
        <v>400</v>
      </c>
      <c r="I11" s="135">
        <f>H11</f>
        <v>400</v>
      </c>
    </row>
    <row r="12" spans="1:9" ht="13.5" customHeight="1">
      <c r="A12" s="98"/>
      <c r="B12" s="99"/>
      <c r="C12" s="100" t="s">
        <v>163</v>
      </c>
      <c r="D12" s="97"/>
      <c r="E12" s="135">
        <f>'BVC 2024 anexa1 '!G49</f>
        <v>140</v>
      </c>
      <c r="F12" s="133">
        <f>E12</f>
        <v>140</v>
      </c>
      <c r="G12" s="135">
        <f>'BVC 2024 anexa1 '!H49</f>
        <v>183.10061951999967</v>
      </c>
      <c r="H12" s="135">
        <f>'BVC 2024 anexa1 '!J49</f>
        <v>183.10061951999973</v>
      </c>
      <c r="I12" s="136">
        <f>'BVC 2024 anexa1 '!K49</f>
        <v>183.10061951999973</v>
      </c>
    </row>
    <row r="13" spans="1:9" ht="13.5" customHeight="1">
      <c r="A13" s="98"/>
      <c r="B13" s="99">
        <v>2</v>
      </c>
      <c r="C13" s="100" t="s">
        <v>10</v>
      </c>
      <c r="D13" s="97"/>
      <c r="E13" s="135"/>
      <c r="F13" s="133"/>
      <c r="G13" s="135"/>
      <c r="H13" s="135"/>
      <c r="I13" s="136"/>
    </row>
    <row r="14" spans="1:9" ht="13.5" customHeight="1">
      <c r="A14" s="98"/>
      <c r="B14" s="99">
        <v>3</v>
      </c>
      <c r="C14" s="100" t="s">
        <v>49</v>
      </c>
      <c r="D14" s="97"/>
      <c r="E14" s="135"/>
      <c r="F14" s="133"/>
      <c r="G14" s="135"/>
      <c r="H14" s="135"/>
      <c r="I14" s="136"/>
    </row>
    <row r="15" spans="1:9" ht="13.5" customHeight="1">
      <c r="A15" s="98"/>
      <c r="B15" s="99"/>
      <c r="C15" s="100" t="s">
        <v>164</v>
      </c>
      <c r="D15" s="97"/>
      <c r="E15" s="135"/>
      <c r="F15" s="133"/>
      <c r="G15" s="135"/>
      <c r="H15" s="135"/>
      <c r="I15" s="136"/>
    </row>
    <row r="16" spans="1:9" ht="13.5" customHeight="1">
      <c r="A16" s="98"/>
      <c r="B16" s="99"/>
      <c r="C16" s="100" t="s">
        <v>165</v>
      </c>
      <c r="D16" s="97"/>
      <c r="E16" s="135"/>
      <c r="F16" s="133"/>
      <c r="G16" s="135"/>
      <c r="H16" s="135"/>
      <c r="I16" s="136"/>
    </row>
    <row r="17" spans="1:9" ht="13.5" customHeight="1">
      <c r="A17" s="98"/>
      <c r="B17" s="99">
        <v>4</v>
      </c>
      <c r="C17" s="100" t="s">
        <v>166</v>
      </c>
      <c r="D17" s="97"/>
      <c r="E17" s="135">
        <f>SUM(E18:E18)</f>
        <v>2000</v>
      </c>
      <c r="F17" s="135">
        <f>SUM(F18:F18)</f>
        <v>2000</v>
      </c>
      <c r="G17" s="135">
        <f>SUM(G18:G18)</f>
        <v>1900</v>
      </c>
      <c r="H17" s="135">
        <f>SUM(H18:H18)</f>
        <v>2000</v>
      </c>
      <c r="I17" s="135">
        <f>SUM(I18:I18)</f>
        <v>2000</v>
      </c>
    </row>
    <row r="18" spans="1:9" ht="13.5" customHeight="1">
      <c r="A18" s="98"/>
      <c r="B18" s="99"/>
      <c r="C18" s="96" t="s">
        <v>285</v>
      </c>
      <c r="D18" s="97"/>
      <c r="E18" s="137">
        <v>2000</v>
      </c>
      <c r="F18" s="133">
        <f>E18</f>
        <v>2000</v>
      </c>
      <c r="G18" s="137">
        <v>1900</v>
      </c>
      <c r="H18" s="137">
        <v>2000</v>
      </c>
      <c r="I18" s="138">
        <v>2000</v>
      </c>
    </row>
    <row r="19" spans="1:9" s="102" customFormat="1" ht="13.5" customHeight="1">
      <c r="A19" s="103" t="s">
        <v>13</v>
      </c>
      <c r="B19" s="99"/>
      <c r="C19" s="104" t="s">
        <v>50</v>
      </c>
      <c r="D19" s="105"/>
      <c r="E19" s="139">
        <f>E20+E25+E31+E57+E61</f>
        <v>2030</v>
      </c>
      <c r="F19" s="132">
        <f>E19</f>
        <v>2030</v>
      </c>
      <c r="G19" s="139">
        <f>G20+G25+G31+G57+G61</f>
        <v>2140</v>
      </c>
      <c r="H19" s="139">
        <f>H20+H25+H31+H57+H61</f>
        <v>0</v>
      </c>
      <c r="I19" s="140">
        <f>I20+I25+I31+I57+I61</f>
        <v>0</v>
      </c>
    </row>
    <row r="20" spans="1:9" ht="13.5" customHeight="1">
      <c r="A20" s="141"/>
      <c r="B20" s="99">
        <v>1</v>
      </c>
      <c r="C20" s="100" t="s">
        <v>51</v>
      </c>
      <c r="D20" s="97"/>
      <c r="E20" s="135">
        <f>E21+E22+E23+E24</f>
        <v>0</v>
      </c>
      <c r="F20" s="133">
        <f>E20</f>
        <v>0</v>
      </c>
      <c r="G20" s="135">
        <f>G21+G22+G23+G24</f>
        <v>0</v>
      </c>
      <c r="H20" s="135">
        <f>H21+H22+H23+H24</f>
        <v>0</v>
      </c>
      <c r="I20" s="136">
        <f>I21+I22+I23+I24</f>
        <v>0</v>
      </c>
    </row>
    <row r="21" spans="1:9" ht="13.5" customHeight="1">
      <c r="A21" s="141"/>
      <c r="B21" s="142"/>
      <c r="C21" s="96" t="s">
        <v>167</v>
      </c>
      <c r="D21" s="97"/>
      <c r="E21" s="137"/>
      <c r="F21" s="133"/>
      <c r="G21" s="137"/>
      <c r="H21" s="137"/>
      <c r="I21" s="138"/>
    </row>
    <row r="22" spans="1:9" ht="13.5" customHeight="1">
      <c r="A22" s="141"/>
      <c r="B22" s="142"/>
      <c r="C22" s="96" t="s">
        <v>168</v>
      </c>
      <c r="D22" s="97"/>
      <c r="E22" s="137"/>
      <c r="F22" s="133"/>
      <c r="G22" s="137"/>
      <c r="H22" s="137"/>
      <c r="I22" s="138"/>
    </row>
    <row r="23" spans="1:9" ht="13.5" customHeight="1">
      <c r="A23" s="141"/>
      <c r="B23" s="142"/>
      <c r="C23" s="96" t="s">
        <v>169</v>
      </c>
      <c r="D23" s="97"/>
      <c r="E23" s="137"/>
      <c r="F23" s="133"/>
      <c r="G23" s="137"/>
      <c r="H23" s="137"/>
      <c r="I23" s="138"/>
    </row>
    <row r="24" spans="1:9" ht="13.5" customHeight="1">
      <c r="A24" s="141"/>
      <c r="B24" s="142"/>
      <c r="C24" s="96" t="s">
        <v>170</v>
      </c>
      <c r="D24" s="97"/>
      <c r="E24" s="137"/>
      <c r="F24" s="133"/>
      <c r="G24" s="137"/>
      <c r="H24" s="137"/>
      <c r="I24" s="138"/>
    </row>
    <row r="25" spans="1:9" s="102" customFormat="1" ht="13.5" customHeight="1">
      <c r="A25" s="98"/>
      <c r="B25" s="99">
        <v>2</v>
      </c>
      <c r="C25" s="100" t="s">
        <v>52</v>
      </c>
      <c r="D25" s="101"/>
      <c r="E25" s="135">
        <f>E26+E28+E29+E30</f>
        <v>1000</v>
      </c>
      <c r="F25" s="135">
        <f>F26+F28+F29+F30</f>
        <v>1000</v>
      </c>
      <c r="G25" s="135">
        <f>G26+G28+G29+G30</f>
        <v>0</v>
      </c>
      <c r="H25" s="135">
        <f>H26+H28+H29+H30</f>
        <v>0</v>
      </c>
      <c r="I25" s="135">
        <f>I26+I28+I29+I30</f>
        <v>0</v>
      </c>
    </row>
    <row r="26" spans="1:9" ht="13.5" customHeight="1">
      <c r="A26" s="141"/>
      <c r="B26" s="142"/>
      <c r="C26" s="96" t="s">
        <v>167</v>
      </c>
      <c r="D26" s="97"/>
      <c r="E26" s="137">
        <f>SUM(E27:E27)</f>
        <v>1000</v>
      </c>
      <c r="F26" s="137">
        <f>SUM(F27:F27)</f>
        <v>1000</v>
      </c>
      <c r="G26" s="137">
        <f>SUM(G27:G27)</f>
        <v>0</v>
      </c>
      <c r="H26" s="137">
        <f>SUM(H27:H27)</f>
        <v>0</v>
      </c>
      <c r="I26" s="137">
        <f>SUM(I27:I27)</f>
        <v>0</v>
      </c>
    </row>
    <row r="27" spans="1:9" ht="27" customHeight="1">
      <c r="A27" s="141"/>
      <c r="B27" s="142"/>
      <c r="C27" s="96" t="s">
        <v>392</v>
      </c>
      <c r="D27" s="279">
        <v>45291</v>
      </c>
      <c r="E27" s="137">
        <v>1000</v>
      </c>
      <c r="F27" s="133">
        <f>E27</f>
        <v>1000</v>
      </c>
      <c r="G27" s="137"/>
      <c r="H27" s="137"/>
      <c r="I27" s="138"/>
    </row>
    <row r="28" spans="1:9" ht="27">
      <c r="A28" s="141"/>
      <c r="B28" s="142"/>
      <c r="C28" s="96" t="s">
        <v>168</v>
      </c>
      <c r="D28" s="97"/>
      <c r="E28" s="137"/>
      <c r="F28" s="133"/>
      <c r="G28" s="137"/>
      <c r="H28" s="137"/>
      <c r="I28" s="138"/>
    </row>
    <row r="29" spans="1:9" ht="27">
      <c r="A29" s="141"/>
      <c r="B29" s="142"/>
      <c r="C29" s="96" t="s">
        <v>169</v>
      </c>
      <c r="D29" s="97"/>
      <c r="E29" s="137"/>
      <c r="F29" s="133"/>
      <c r="G29" s="137"/>
      <c r="H29" s="137"/>
      <c r="I29" s="138"/>
    </row>
    <row r="30" spans="1:9" ht="39" customHeight="1">
      <c r="A30" s="141"/>
      <c r="B30" s="142"/>
      <c r="C30" s="96" t="s">
        <v>170</v>
      </c>
      <c r="D30" s="97"/>
      <c r="E30" s="137"/>
      <c r="F30" s="133"/>
      <c r="G30" s="137"/>
      <c r="H30" s="137"/>
      <c r="I30" s="138"/>
    </row>
    <row r="31" spans="1:9" s="102" customFormat="1" ht="29.25" customHeight="1">
      <c r="A31" s="98"/>
      <c r="B31" s="99">
        <v>3</v>
      </c>
      <c r="C31" s="100" t="s">
        <v>159</v>
      </c>
      <c r="D31" s="101"/>
      <c r="E31" s="135">
        <f>E32+E34+E55+E56</f>
        <v>990</v>
      </c>
      <c r="F31" s="132">
        <f>E31</f>
        <v>990</v>
      </c>
      <c r="G31" s="135">
        <f>G32+G34+G55+G56</f>
        <v>2140</v>
      </c>
      <c r="H31" s="135">
        <f>H32+H34+H55+H56</f>
        <v>0</v>
      </c>
      <c r="I31" s="136">
        <f>I32+I34+I55+I56</f>
        <v>0</v>
      </c>
    </row>
    <row r="32" spans="1:9" ht="13.5" customHeight="1">
      <c r="A32" s="141"/>
      <c r="B32" s="142"/>
      <c r="C32" s="96" t="s">
        <v>167</v>
      </c>
      <c r="D32" s="97"/>
      <c r="E32" s="135">
        <f>SUM(E33:E33)</f>
        <v>13</v>
      </c>
      <c r="F32" s="135">
        <f>SUM(F33:F33)</f>
        <v>13</v>
      </c>
      <c r="G32" s="135">
        <f>SUM(G33:G33)</f>
        <v>0</v>
      </c>
      <c r="H32" s="135">
        <f>SUM(H33:H33)</f>
        <v>0</v>
      </c>
      <c r="I32" s="135">
        <f>SUM(I33:I33)</f>
        <v>0</v>
      </c>
    </row>
    <row r="33" spans="1:9" ht="13.5">
      <c r="A33" s="141"/>
      <c r="B33" s="142"/>
      <c r="C33" s="429" t="s">
        <v>427</v>
      </c>
      <c r="D33" s="279" t="s">
        <v>393</v>
      </c>
      <c r="E33" s="137">
        <v>13</v>
      </c>
      <c r="F33" s="133">
        <v>13</v>
      </c>
      <c r="G33" s="137"/>
      <c r="H33" s="137"/>
      <c r="I33" s="138"/>
    </row>
    <row r="34" spans="1:9" ht="27">
      <c r="A34" s="141"/>
      <c r="B34" s="142"/>
      <c r="C34" s="96" t="s">
        <v>168</v>
      </c>
      <c r="D34" s="97"/>
      <c r="E34" s="135">
        <f>SUM(E35:E54)</f>
        <v>977</v>
      </c>
      <c r="F34" s="135">
        <f>SUM(F35:F54)</f>
        <v>977</v>
      </c>
      <c r="G34" s="135">
        <f>SUM(G35:G54)</f>
        <v>2140</v>
      </c>
      <c r="H34" s="135">
        <f>SUM(H35:H54)</f>
        <v>0</v>
      </c>
      <c r="I34" s="135">
        <f>SUM(I35:I54)</f>
        <v>0</v>
      </c>
    </row>
    <row r="35" spans="1:9" ht="13.5">
      <c r="A35" s="141"/>
      <c r="B35" s="142"/>
      <c r="C35" s="265" t="s">
        <v>419</v>
      </c>
      <c r="D35" s="97" t="s">
        <v>393</v>
      </c>
      <c r="E35" s="230">
        <v>60</v>
      </c>
      <c r="F35" s="230">
        <v>60</v>
      </c>
      <c r="G35" s="266"/>
      <c r="H35" s="135"/>
      <c r="I35" s="267"/>
    </row>
    <row r="36" spans="1:9" ht="13.5">
      <c r="A36" s="141"/>
      <c r="B36" s="142"/>
      <c r="C36" s="96" t="s">
        <v>394</v>
      </c>
      <c r="D36" s="97" t="s">
        <v>393</v>
      </c>
      <c r="E36" s="230">
        <v>164</v>
      </c>
      <c r="F36" s="137">
        <f>E36</f>
        <v>164</v>
      </c>
      <c r="G36" s="230"/>
      <c r="H36" s="137"/>
      <c r="I36" s="138"/>
    </row>
    <row r="37" spans="1:9" ht="13.5">
      <c r="A37" s="141"/>
      <c r="B37" s="142"/>
      <c r="C37" s="96" t="s">
        <v>395</v>
      </c>
      <c r="D37" s="97" t="s">
        <v>393</v>
      </c>
      <c r="E37" s="230">
        <v>170</v>
      </c>
      <c r="F37" s="137">
        <f aca="true" t="shared" si="0" ref="F37:F45">E37</f>
        <v>170</v>
      </c>
      <c r="G37" s="230"/>
      <c r="H37" s="137"/>
      <c r="I37" s="138"/>
    </row>
    <row r="38" spans="1:9" ht="13.5">
      <c r="A38" s="141"/>
      <c r="B38" s="142"/>
      <c r="C38" s="268" t="s">
        <v>401</v>
      </c>
      <c r="D38" s="97" t="s">
        <v>393</v>
      </c>
      <c r="E38" s="230">
        <v>30</v>
      </c>
      <c r="F38" s="137">
        <f t="shared" si="0"/>
        <v>30</v>
      </c>
      <c r="G38" s="230"/>
      <c r="H38" s="137"/>
      <c r="I38" s="138"/>
    </row>
    <row r="39" spans="1:9" ht="13.5">
      <c r="A39" s="141"/>
      <c r="B39" s="142"/>
      <c r="C39" s="269" t="s">
        <v>396</v>
      </c>
      <c r="D39" s="97" t="s">
        <v>393</v>
      </c>
      <c r="E39" s="230">
        <v>149</v>
      </c>
      <c r="F39" s="137">
        <f t="shared" si="0"/>
        <v>149</v>
      </c>
      <c r="G39" s="230"/>
      <c r="H39" s="137"/>
      <c r="I39" s="138"/>
    </row>
    <row r="40" spans="1:9" ht="13.5">
      <c r="A40" s="141"/>
      <c r="B40" s="142"/>
      <c r="C40" s="269" t="s">
        <v>398</v>
      </c>
      <c r="D40" s="97" t="s">
        <v>393</v>
      </c>
      <c r="E40" s="230">
        <v>40</v>
      </c>
      <c r="F40" s="137">
        <f t="shared" si="0"/>
        <v>40</v>
      </c>
      <c r="G40" s="230"/>
      <c r="H40" s="137"/>
      <c r="I40" s="138"/>
    </row>
    <row r="41" spans="1:9" ht="13.5" customHeight="1">
      <c r="A41" s="141"/>
      <c r="B41" s="142"/>
      <c r="C41" s="269" t="s">
        <v>400</v>
      </c>
      <c r="D41" s="97" t="s">
        <v>393</v>
      </c>
      <c r="E41" s="270">
        <v>54</v>
      </c>
      <c r="F41" s="137">
        <f t="shared" si="0"/>
        <v>54</v>
      </c>
      <c r="G41" s="133"/>
      <c r="H41" s="137"/>
      <c r="I41" s="138"/>
    </row>
    <row r="42" spans="1:9" ht="13.5" customHeight="1">
      <c r="A42" s="141"/>
      <c r="B42" s="142"/>
      <c r="C42" s="269" t="s">
        <v>399</v>
      </c>
      <c r="D42" s="97" t="s">
        <v>393</v>
      </c>
      <c r="E42" s="133">
        <v>0</v>
      </c>
      <c r="F42" s="137">
        <f t="shared" si="0"/>
        <v>0</v>
      </c>
      <c r="G42" s="133"/>
      <c r="H42" s="137"/>
      <c r="I42" s="138"/>
    </row>
    <row r="43" spans="1:9" ht="13.5" customHeight="1">
      <c r="A43" s="141"/>
      <c r="B43" s="142"/>
      <c r="C43" s="269" t="s">
        <v>397</v>
      </c>
      <c r="D43" s="97" t="s">
        <v>393</v>
      </c>
      <c r="E43" s="133">
        <v>47</v>
      </c>
      <c r="F43" s="137">
        <f t="shared" si="0"/>
        <v>47</v>
      </c>
      <c r="G43" s="133"/>
      <c r="H43" s="137"/>
      <c r="I43" s="138"/>
    </row>
    <row r="44" spans="1:9" ht="13.5" customHeight="1">
      <c r="A44" s="141"/>
      <c r="B44" s="142"/>
      <c r="C44" s="269" t="s">
        <v>402</v>
      </c>
      <c r="D44" s="97" t="s">
        <v>393</v>
      </c>
      <c r="E44" s="133">
        <v>24</v>
      </c>
      <c r="F44" s="137">
        <f t="shared" si="0"/>
        <v>24</v>
      </c>
      <c r="G44" s="133"/>
      <c r="H44" s="137"/>
      <c r="I44" s="138"/>
    </row>
    <row r="45" spans="1:9" ht="13.5" customHeight="1">
      <c r="A45" s="272"/>
      <c r="B45" s="273"/>
      <c r="C45" s="274" t="s">
        <v>418</v>
      </c>
      <c r="D45" s="97" t="s">
        <v>393</v>
      </c>
      <c r="E45" s="270">
        <v>239</v>
      </c>
      <c r="F45" s="271">
        <f t="shared" si="0"/>
        <v>239</v>
      </c>
      <c r="G45" s="133"/>
      <c r="H45" s="137"/>
      <c r="I45" s="138"/>
    </row>
    <row r="46" spans="1:9" ht="13.5" customHeight="1">
      <c r="A46" s="430"/>
      <c r="B46" s="430"/>
      <c r="C46" s="431" t="s">
        <v>434</v>
      </c>
      <c r="D46" s="432">
        <v>45657</v>
      </c>
      <c r="E46" s="433"/>
      <c r="F46" s="271"/>
      <c r="G46" s="430">
        <v>1200</v>
      </c>
      <c r="H46" s="137"/>
      <c r="I46" s="137"/>
    </row>
    <row r="47" spans="1:9" ht="13.5" customHeight="1">
      <c r="A47" s="430"/>
      <c r="B47" s="430"/>
      <c r="C47" s="431" t="s">
        <v>420</v>
      </c>
      <c r="D47" s="432">
        <v>45657</v>
      </c>
      <c r="E47" s="433"/>
      <c r="F47" s="271"/>
      <c r="G47" s="430">
        <v>190</v>
      </c>
      <c r="H47" s="137"/>
      <c r="I47" s="137"/>
    </row>
    <row r="48" spans="1:9" ht="25.5" customHeight="1">
      <c r="A48" s="430"/>
      <c r="B48" s="430"/>
      <c r="C48" s="431" t="s">
        <v>421</v>
      </c>
      <c r="D48" s="432">
        <f>D47</f>
        <v>45657</v>
      </c>
      <c r="E48" s="433"/>
      <c r="F48" s="271"/>
      <c r="G48" s="430">
        <v>150</v>
      </c>
      <c r="H48" s="137"/>
      <c r="I48" s="137"/>
    </row>
    <row r="49" spans="1:9" ht="13.5" customHeight="1">
      <c r="A49" s="430"/>
      <c r="B49" s="430"/>
      <c r="C49" s="431" t="s">
        <v>422</v>
      </c>
      <c r="D49" s="432">
        <f aca="true" t="shared" si="1" ref="D49:D54">D48</f>
        <v>45657</v>
      </c>
      <c r="E49" s="433"/>
      <c r="F49" s="271"/>
      <c r="G49" s="430">
        <v>50</v>
      </c>
      <c r="H49" s="137"/>
      <c r="I49" s="137"/>
    </row>
    <row r="50" spans="1:9" ht="27">
      <c r="A50" s="430"/>
      <c r="B50" s="430"/>
      <c r="C50" s="431" t="s">
        <v>423</v>
      </c>
      <c r="D50" s="432">
        <f>D49</f>
        <v>45657</v>
      </c>
      <c r="E50" s="434"/>
      <c r="F50" s="271"/>
      <c r="G50" s="430">
        <v>90</v>
      </c>
      <c r="H50" s="137"/>
      <c r="I50" s="137"/>
    </row>
    <row r="51" spans="1:9" ht="13.5" customHeight="1">
      <c r="A51" s="430"/>
      <c r="B51" s="430"/>
      <c r="C51" s="431" t="s">
        <v>424</v>
      </c>
      <c r="D51" s="432">
        <f t="shared" si="1"/>
        <v>45657</v>
      </c>
      <c r="E51" s="434"/>
      <c r="F51" s="271"/>
      <c r="G51" s="430">
        <v>70</v>
      </c>
      <c r="H51" s="137"/>
      <c r="I51" s="137"/>
    </row>
    <row r="52" spans="1:9" ht="13.5" customHeight="1">
      <c r="A52" s="430"/>
      <c r="B52" s="430"/>
      <c r="C52" s="431" t="s">
        <v>425</v>
      </c>
      <c r="D52" s="432">
        <f t="shared" si="1"/>
        <v>45657</v>
      </c>
      <c r="E52" s="434"/>
      <c r="F52" s="271"/>
      <c r="G52" s="430">
        <v>55</v>
      </c>
      <c r="H52" s="137"/>
      <c r="I52" s="137"/>
    </row>
    <row r="53" spans="1:9" ht="13.5" customHeight="1">
      <c r="A53" s="430"/>
      <c r="B53" s="430"/>
      <c r="C53" s="431" t="s">
        <v>426</v>
      </c>
      <c r="D53" s="432">
        <f t="shared" si="1"/>
        <v>45657</v>
      </c>
      <c r="E53" s="434"/>
      <c r="F53" s="271"/>
      <c r="G53" s="430">
        <v>200</v>
      </c>
      <c r="H53" s="137"/>
      <c r="I53" s="137"/>
    </row>
    <row r="54" spans="1:9" ht="13.5" customHeight="1">
      <c r="A54" s="430"/>
      <c r="B54" s="430"/>
      <c r="C54" s="431" t="s">
        <v>428</v>
      </c>
      <c r="D54" s="432">
        <f t="shared" si="1"/>
        <v>45657</v>
      </c>
      <c r="E54" s="434"/>
      <c r="F54" s="271"/>
      <c r="G54" s="430">
        <v>135</v>
      </c>
      <c r="H54" s="137"/>
      <c r="I54" s="137"/>
    </row>
    <row r="55" spans="1:9" ht="27">
      <c r="A55" s="275"/>
      <c r="B55" s="276"/>
      <c r="C55" s="277" t="s">
        <v>169</v>
      </c>
      <c r="D55" s="97"/>
      <c r="E55" s="135"/>
      <c r="F55" s="135"/>
      <c r="G55" s="135"/>
      <c r="H55" s="137"/>
      <c r="I55" s="138"/>
    </row>
    <row r="56" spans="1:9" ht="42.75" customHeight="1">
      <c r="A56" s="141"/>
      <c r="B56" s="142"/>
      <c r="C56" s="96" t="s">
        <v>170</v>
      </c>
      <c r="D56" s="97"/>
      <c r="E56" s="137"/>
      <c r="F56" s="133"/>
      <c r="G56" s="137"/>
      <c r="H56" s="137"/>
      <c r="I56" s="138"/>
    </row>
    <row r="57" spans="1:9" s="102" customFormat="1" ht="13.5">
      <c r="A57" s="98"/>
      <c r="B57" s="99">
        <v>4</v>
      </c>
      <c r="C57" s="100" t="s">
        <v>54</v>
      </c>
      <c r="D57" s="101"/>
      <c r="E57" s="135">
        <f>SUM(E58:E60)</f>
        <v>40</v>
      </c>
      <c r="F57" s="135">
        <f>SUM(F58:F60)</f>
        <v>40</v>
      </c>
      <c r="G57" s="135">
        <f>SUM(G58:G60)</f>
        <v>0</v>
      </c>
      <c r="H57" s="135"/>
      <c r="I57" s="136"/>
    </row>
    <row r="58" spans="1:9" ht="15" customHeight="1">
      <c r="A58" s="141"/>
      <c r="B58" s="99"/>
      <c r="C58" s="278" t="s">
        <v>385</v>
      </c>
      <c r="D58" s="279">
        <v>45291</v>
      </c>
      <c r="E58" s="137">
        <v>30</v>
      </c>
      <c r="F58" s="137">
        <v>30</v>
      </c>
      <c r="G58" s="137"/>
      <c r="H58" s="137"/>
      <c r="I58" s="138"/>
    </row>
    <row r="59" spans="1:9" ht="15" customHeight="1">
      <c r="A59" s="141"/>
      <c r="B59" s="244"/>
      <c r="C59" s="280" t="s">
        <v>386</v>
      </c>
      <c r="D59" s="279">
        <v>45291</v>
      </c>
      <c r="E59" s="137">
        <v>10</v>
      </c>
      <c r="F59" s="137">
        <v>10</v>
      </c>
      <c r="G59" s="137"/>
      <c r="H59" s="137"/>
      <c r="I59" s="138"/>
    </row>
    <row r="60" spans="1:9" ht="15" customHeight="1">
      <c r="A60" s="141"/>
      <c r="B60" s="244"/>
      <c r="C60" s="280" t="s">
        <v>390</v>
      </c>
      <c r="D60" s="279">
        <v>45291</v>
      </c>
      <c r="E60" s="137"/>
      <c r="F60" s="137"/>
      <c r="G60" s="137"/>
      <c r="H60" s="137"/>
      <c r="I60" s="138"/>
    </row>
    <row r="61" spans="1:9" ht="16.5" customHeight="1">
      <c r="A61" s="141"/>
      <c r="B61" s="143">
        <v>5</v>
      </c>
      <c r="C61" s="104" t="s">
        <v>53</v>
      </c>
      <c r="D61" s="144"/>
      <c r="E61" s="145"/>
      <c r="F61" s="145"/>
      <c r="G61" s="137"/>
      <c r="H61" s="137"/>
      <c r="I61" s="138"/>
    </row>
    <row r="62" spans="1:9" ht="15" customHeight="1">
      <c r="A62" s="141"/>
      <c r="B62" s="142"/>
      <c r="C62" s="100" t="s">
        <v>171</v>
      </c>
      <c r="D62" s="97"/>
      <c r="E62" s="137"/>
      <c r="F62" s="137"/>
      <c r="G62" s="137"/>
      <c r="H62" s="137"/>
      <c r="I62" s="138"/>
    </row>
    <row r="63" spans="1:9" ht="14.25" thickBot="1">
      <c r="A63" s="146"/>
      <c r="B63" s="147"/>
      <c r="C63" s="148" t="s">
        <v>172</v>
      </c>
      <c r="D63" s="149"/>
      <c r="E63" s="150"/>
      <c r="F63" s="150"/>
      <c r="G63" s="150"/>
      <c r="H63" s="150"/>
      <c r="I63" s="151"/>
    </row>
    <row r="64" spans="3:7" ht="13.5">
      <c r="C64" s="435" t="s">
        <v>280</v>
      </c>
      <c r="D64" s="425"/>
      <c r="E64" s="425"/>
      <c r="F64" s="426" t="s">
        <v>281</v>
      </c>
      <c r="G64" s="426"/>
    </row>
  </sheetData>
  <sheetProtection/>
  <mergeCells count="7">
    <mergeCell ref="A5:H5"/>
    <mergeCell ref="A6:A7"/>
    <mergeCell ref="B6:B7"/>
    <mergeCell ref="C6:C7"/>
    <mergeCell ref="G6:I6"/>
    <mergeCell ref="D6:D7"/>
    <mergeCell ref="E6:F6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7">
      <selection activeCell="G17" sqref="G17"/>
    </sheetView>
  </sheetViews>
  <sheetFormatPr defaultColWidth="9.28125" defaultRowHeight="12.75"/>
  <cols>
    <col min="1" max="1" width="5.140625" style="8" customWidth="1"/>
    <col min="2" max="2" width="3.00390625" style="8" customWidth="1"/>
    <col min="3" max="3" width="17.57421875" style="8" customWidth="1"/>
    <col min="4" max="4" width="10.140625" style="8" customWidth="1"/>
    <col min="5" max="5" width="8.28125" style="8" customWidth="1"/>
    <col min="6" max="6" width="7.8515625" style="8" customWidth="1"/>
    <col min="7" max="7" width="8.28125" style="8" customWidth="1"/>
    <col min="8" max="8" width="8.00390625" style="8" customWidth="1"/>
    <col min="9" max="9" width="9.140625" style="8" customWidth="1"/>
    <col min="10" max="10" width="7.7109375" style="8" customWidth="1"/>
    <col min="11" max="12" width="8.140625" style="8" customWidth="1"/>
    <col min="13" max="16384" width="9.28125" style="8" customWidth="1"/>
  </cols>
  <sheetData>
    <row r="1" spans="1:11" ht="13.5">
      <c r="A1" s="36" t="s">
        <v>274</v>
      </c>
      <c r="B1" s="37"/>
      <c r="C1" s="38"/>
      <c r="K1" s="9" t="s">
        <v>62</v>
      </c>
    </row>
    <row r="2" spans="1:11" ht="13.5">
      <c r="A2" s="36" t="s">
        <v>275</v>
      </c>
      <c r="B2" s="37"/>
      <c r="C2" s="38"/>
      <c r="K2" s="9"/>
    </row>
    <row r="3" spans="1:11" ht="13.5">
      <c r="A3" s="36" t="s">
        <v>276</v>
      </c>
      <c r="B3" s="37"/>
      <c r="C3" s="38"/>
      <c r="K3" s="9"/>
    </row>
    <row r="4" spans="1:11" ht="13.5">
      <c r="A4" s="36" t="s">
        <v>277</v>
      </c>
      <c r="B4" s="37"/>
      <c r="C4" s="38"/>
      <c r="K4" s="9"/>
    </row>
    <row r="5" ht="13.5">
      <c r="K5" s="9"/>
    </row>
    <row r="7" spans="2:12" ht="12.75" customHeight="1">
      <c r="B7" s="370" t="s">
        <v>273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</row>
    <row r="9" ht="14.25" thickBot="1">
      <c r="L9" s="9" t="s">
        <v>44</v>
      </c>
    </row>
    <row r="10" spans="1:12" ht="14.25" thickBot="1">
      <c r="A10" s="408" t="s">
        <v>322</v>
      </c>
      <c r="B10" s="393" t="s">
        <v>179</v>
      </c>
      <c r="C10" s="394"/>
      <c r="D10" s="399" t="s">
        <v>176</v>
      </c>
      <c r="E10" s="404" t="s">
        <v>414</v>
      </c>
      <c r="F10" s="405"/>
      <c r="G10" s="402" t="s">
        <v>415</v>
      </c>
      <c r="H10" s="403"/>
      <c r="I10" s="406" t="s">
        <v>389</v>
      </c>
      <c r="J10" s="407"/>
      <c r="K10" s="406" t="s">
        <v>416</v>
      </c>
      <c r="L10" s="407"/>
    </row>
    <row r="11" spans="1:12" ht="26.25" customHeight="1" thickBot="1">
      <c r="A11" s="409"/>
      <c r="B11" s="395"/>
      <c r="C11" s="396"/>
      <c r="D11" s="400"/>
      <c r="E11" s="397" t="s">
        <v>161</v>
      </c>
      <c r="F11" s="398"/>
      <c r="G11" s="383" t="s">
        <v>183</v>
      </c>
      <c r="H11" s="384"/>
      <c r="I11" s="383" t="s">
        <v>184</v>
      </c>
      <c r="J11" s="384"/>
      <c r="K11" s="383" t="s">
        <v>185</v>
      </c>
      <c r="L11" s="384"/>
    </row>
    <row r="12" spans="1:12" ht="42" customHeight="1" thickBot="1">
      <c r="A12" s="410"/>
      <c r="B12" s="397"/>
      <c r="C12" s="398"/>
      <c r="D12" s="401"/>
      <c r="E12" s="61" t="s">
        <v>323</v>
      </c>
      <c r="F12" s="107" t="s">
        <v>246</v>
      </c>
      <c r="G12" s="108" t="s">
        <v>160</v>
      </c>
      <c r="H12" s="109" t="s">
        <v>246</v>
      </c>
      <c r="I12" s="110" t="s">
        <v>160</v>
      </c>
      <c r="J12" s="111" t="s">
        <v>246</v>
      </c>
      <c r="K12" s="61" t="s">
        <v>160</v>
      </c>
      <c r="L12" s="107" t="s">
        <v>246</v>
      </c>
    </row>
    <row r="13" spans="1:12" s="9" customFormat="1" ht="14.25" thickBot="1">
      <c r="A13" s="62">
        <v>0</v>
      </c>
      <c r="B13" s="419">
        <v>1</v>
      </c>
      <c r="C13" s="420"/>
      <c r="D13" s="63">
        <v>2</v>
      </c>
      <c r="E13" s="106">
        <v>3</v>
      </c>
      <c r="F13" s="65">
        <v>4</v>
      </c>
      <c r="G13" s="66">
        <v>5</v>
      </c>
      <c r="H13" s="67">
        <v>6</v>
      </c>
      <c r="I13" s="64">
        <v>7</v>
      </c>
      <c r="J13" s="68">
        <v>8</v>
      </c>
      <c r="K13" s="66">
        <v>9</v>
      </c>
      <c r="L13" s="68">
        <v>10</v>
      </c>
    </row>
    <row r="14" spans="1:12" s="9" customFormat="1" ht="27.75" customHeight="1">
      <c r="A14" s="59" t="s">
        <v>186</v>
      </c>
      <c r="B14" s="387" t="s">
        <v>273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9"/>
    </row>
    <row r="15" spans="1:12" ht="27" customHeight="1">
      <c r="A15" s="69">
        <v>1</v>
      </c>
      <c r="B15" s="385" t="s">
        <v>381</v>
      </c>
      <c r="C15" s="386"/>
      <c r="D15" s="82" t="s">
        <v>417</v>
      </c>
      <c r="E15" s="60" t="s">
        <v>61</v>
      </c>
      <c r="F15" s="60" t="s">
        <v>61</v>
      </c>
      <c r="G15" s="158">
        <f>'BVC 2024 anexa1 '!H12-'BVC 2024 anexa1 '!G12</f>
        <v>937.1999999999998</v>
      </c>
      <c r="H15" s="56"/>
      <c r="I15" s="158">
        <f>'BVC 2024 anexa1 '!J12-'BVC 2024 anexa1 '!H12</f>
        <v>0</v>
      </c>
      <c r="J15" s="56"/>
      <c r="K15" s="158">
        <f>'BVC 2024 anexa1 '!K12-'BVC 2024 anexa1 '!J12</f>
        <v>0</v>
      </c>
      <c r="L15" s="57"/>
    </row>
    <row r="16" spans="1:12" ht="27" customHeight="1">
      <c r="A16" s="69">
        <v>2</v>
      </c>
      <c r="B16" s="385" t="s">
        <v>387</v>
      </c>
      <c r="C16" s="386"/>
      <c r="D16" s="56"/>
      <c r="E16" s="60" t="s">
        <v>61</v>
      </c>
      <c r="F16" s="60" t="s">
        <v>61</v>
      </c>
      <c r="G16" s="158">
        <f>'BVC 2024 anexa1 '!G17-'BVC 2024 anexa1 '!H17</f>
        <v>-809.2576800000006</v>
      </c>
      <c r="H16" s="158"/>
      <c r="I16" s="158">
        <f>'BVC 2024 anexa1 '!J17-'BVC 2024 anexa1 '!H17</f>
        <v>0</v>
      </c>
      <c r="J16" s="158"/>
      <c r="K16" s="158">
        <f>'BVC 2024 anexa1 '!K17-'BVC 2024 anexa1 '!J17</f>
        <v>0</v>
      </c>
      <c r="L16" s="161"/>
    </row>
    <row r="17" spans="1:12" ht="14.25" thickBot="1">
      <c r="A17" s="69"/>
      <c r="B17" s="413" t="s">
        <v>189</v>
      </c>
      <c r="C17" s="414"/>
      <c r="D17" s="58"/>
      <c r="E17" s="70" t="s">
        <v>61</v>
      </c>
      <c r="F17" s="70" t="s">
        <v>61</v>
      </c>
      <c r="G17" s="159">
        <f aca="true" t="shared" si="0" ref="G17:L17">G15+G16</f>
        <v>127.9423199999992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</row>
    <row r="18" spans="1:12" ht="41.25" customHeight="1">
      <c r="A18" s="71" t="s">
        <v>187</v>
      </c>
      <c r="B18" s="387" t="s">
        <v>191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9"/>
    </row>
    <row r="19" spans="1:12" ht="13.5">
      <c r="A19" s="69">
        <v>1</v>
      </c>
      <c r="B19" s="411" t="s">
        <v>181</v>
      </c>
      <c r="C19" s="412"/>
      <c r="D19" s="56"/>
      <c r="E19" s="60" t="s">
        <v>61</v>
      </c>
      <c r="F19" s="60" t="s">
        <v>61</v>
      </c>
      <c r="G19" s="158"/>
      <c r="H19" s="158"/>
      <c r="I19" s="158"/>
      <c r="J19" s="158"/>
      <c r="K19" s="158"/>
      <c r="L19" s="161"/>
    </row>
    <row r="20" spans="1:12" ht="13.5">
      <c r="A20" s="69">
        <v>2</v>
      </c>
      <c r="B20" s="411" t="s">
        <v>182</v>
      </c>
      <c r="C20" s="412"/>
      <c r="D20" s="56"/>
      <c r="E20" s="60" t="s">
        <v>61</v>
      </c>
      <c r="F20" s="60" t="s">
        <v>61</v>
      </c>
      <c r="G20" s="158"/>
      <c r="H20" s="158"/>
      <c r="I20" s="158"/>
      <c r="J20" s="158"/>
      <c r="K20" s="158"/>
      <c r="L20" s="161"/>
    </row>
    <row r="21" spans="1:12" ht="25.5" customHeight="1">
      <c r="A21" s="69"/>
      <c r="B21" s="415" t="s">
        <v>254</v>
      </c>
      <c r="C21" s="417"/>
      <c r="D21" s="56"/>
      <c r="E21" s="60"/>
      <c r="F21" s="60"/>
      <c r="G21" s="158"/>
      <c r="H21" s="158"/>
      <c r="I21" s="158"/>
      <c r="J21" s="158"/>
      <c r="K21" s="158"/>
      <c r="L21" s="161"/>
    </row>
    <row r="22" spans="1:12" ht="18.75" customHeight="1">
      <c r="A22" s="69"/>
      <c r="B22" s="416"/>
      <c r="C22" s="418"/>
      <c r="D22" s="56"/>
      <c r="E22" s="60"/>
      <c r="F22" s="60"/>
      <c r="G22" s="158"/>
      <c r="H22" s="158"/>
      <c r="I22" s="158"/>
      <c r="J22" s="158"/>
      <c r="K22" s="158"/>
      <c r="L22" s="161"/>
    </row>
    <row r="23" spans="1:12" ht="13.5">
      <c r="A23" s="69"/>
      <c r="B23" s="411" t="s">
        <v>255</v>
      </c>
      <c r="C23" s="412"/>
      <c r="D23" s="56"/>
      <c r="E23" s="60" t="s">
        <v>61</v>
      </c>
      <c r="F23" s="60" t="s">
        <v>61</v>
      </c>
      <c r="G23" s="158"/>
      <c r="H23" s="158"/>
      <c r="I23" s="158"/>
      <c r="J23" s="158"/>
      <c r="K23" s="158"/>
      <c r="L23" s="161"/>
    </row>
    <row r="24" spans="1:12" ht="14.25" thickBot="1">
      <c r="A24" s="69"/>
      <c r="B24" s="413" t="s">
        <v>190</v>
      </c>
      <c r="C24" s="414"/>
      <c r="D24" s="58"/>
      <c r="E24" s="70" t="s">
        <v>61</v>
      </c>
      <c r="F24" s="70" t="s">
        <v>61</v>
      </c>
      <c r="G24" s="159"/>
      <c r="H24" s="159"/>
      <c r="I24" s="159"/>
      <c r="J24" s="159"/>
      <c r="K24" s="159"/>
      <c r="L24" s="162"/>
    </row>
    <row r="25" spans="1:12" ht="27.75" thickBot="1">
      <c r="A25" s="72" t="s">
        <v>188</v>
      </c>
      <c r="B25" s="391" t="s">
        <v>321</v>
      </c>
      <c r="C25" s="392"/>
      <c r="D25" s="73"/>
      <c r="E25" s="160">
        <f>'BVC 2024 anexa1 '!G31</f>
        <v>417</v>
      </c>
      <c r="F25" s="73"/>
      <c r="G25" s="160">
        <f>E25+G17</f>
        <v>544.9423199999992</v>
      </c>
      <c r="H25" s="160"/>
      <c r="I25" s="160">
        <f>G25+I17</f>
        <v>544.9423199999992</v>
      </c>
      <c r="J25" s="160"/>
      <c r="K25" s="160">
        <f>I25+K17</f>
        <v>544.9423199999992</v>
      </c>
      <c r="L25" s="160">
        <f>L17</f>
        <v>0</v>
      </c>
    </row>
    <row r="28" spans="3:11" ht="16.5" customHeight="1">
      <c r="C28" s="390" t="s">
        <v>280</v>
      </c>
      <c r="D28" s="390"/>
      <c r="E28" s="24"/>
      <c r="I28" s="23"/>
      <c r="J28" s="25" t="s">
        <v>281</v>
      </c>
      <c r="K28" s="25"/>
    </row>
    <row r="33" ht="13.5">
      <c r="E33" s="8" t="s">
        <v>284</v>
      </c>
    </row>
  </sheetData>
  <sheetProtection/>
  <mergeCells count="26">
    <mergeCell ref="A10:A12"/>
    <mergeCell ref="B23:C23"/>
    <mergeCell ref="B24:C24"/>
    <mergeCell ref="B19:C19"/>
    <mergeCell ref="B20:C20"/>
    <mergeCell ref="B21:B22"/>
    <mergeCell ref="C21:C22"/>
    <mergeCell ref="B16:C16"/>
    <mergeCell ref="B17:C17"/>
    <mergeCell ref="B13:C13"/>
    <mergeCell ref="B7:L7"/>
    <mergeCell ref="I11:J11"/>
    <mergeCell ref="B10:C12"/>
    <mergeCell ref="D10:D12"/>
    <mergeCell ref="G10:H10"/>
    <mergeCell ref="K11:L11"/>
    <mergeCell ref="E10:F10"/>
    <mergeCell ref="I10:J10"/>
    <mergeCell ref="K10:L10"/>
    <mergeCell ref="E11:F11"/>
    <mergeCell ref="G11:H11"/>
    <mergeCell ref="B15:C15"/>
    <mergeCell ref="B14:L14"/>
    <mergeCell ref="B18:L18"/>
    <mergeCell ref="C28:D28"/>
    <mergeCell ref="B25:C25"/>
  </mergeCells>
  <printOptions horizontalCentered="1"/>
  <pageMargins left="0.15748031496062992" right="0.15748031496062992" top="0.5905511811023623" bottom="0.5905511811023623" header="0.3937007874015748" footer="0.31496062992125984"/>
  <pageSetup horizontalDpi="600" verticalDpi="600" orientation="portrait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Ramona Francean</cp:lastModifiedBy>
  <cp:lastPrinted>2024-02-12T06:57:57Z</cp:lastPrinted>
  <dcterms:created xsi:type="dcterms:W3CDTF">2011-11-22T11:53:52Z</dcterms:created>
  <dcterms:modified xsi:type="dcterms:W3CDTF">2024-02-12T06:58:03Z</dcterms:modified>
  <cp:category/>
  <cp:version/>
  <cp:contentType/>
  <cp:contentStatus/>
</cp:coreProperties>
</file>