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STRADAL_DESZAPEZIRE_UAT TG.MURES\2. IMPLEMENTARE CONTRACT\1. CORESPONDENTA UAT\AJUSTARE TARIF\14.04.2025\MODIFICARE tarif_activitati deseuri\"/>
    </mc:Choice>
  </mc:AlternateContent>
  <xr:revisionPtr revIDLastSave="0" documentId="13_ncr:1_{26C6F058-5848-40BA-8FC6-E3A120402FAD}" xr6:coauthVersionLast="47" xr6:coauthVersionMax="47" xr10:uidLastSave="{00000000-0000-0000-0000-000000000000}"/>
  <bookViews>
    <workbookView xWindow="-120" yWindow="-120" windowWidth="29040" windowHeight="15720" activeTab="1" xr2:uid="{099F76CD-D803-41B0-8788-2BBA14B67005}"/>
  </bookViews>
  <sheets>
    <sheet name="FF_T2_GOLIRE" sheetId="6" r:id="rId1"/>
    <sheet name="FF_T9_VEGETALE" sheetId="15" r:id="rId2"/>
    <sheet name="FF_T10_CLANDESTINE" sheetId="14" r:id="rId3"/>
    <sheet name="T2_INITIAL CORECTAT" sheetId="16" r:id="rId4"/>
  </sheets>
  <externalReferences>
    <externalReference r:id="rId5"/>
    <externalReference r:id="rId6"/>
    <externalReference r:id="rId7"/>
    <externalReference r:id="rId8"/>
  </externalReferences>
  <definedNames>
    <definedName name="Auslastung50" localSheetId="2">#REF!</definedName>
    <definedName name="Auslastung50" localSheetId="0">#REF!</definedName>
    <definedName name="Auslastung50">#REF!</definedName>
    <definedName name="Auslastung75" localSheetId="2">#REF!</definedName>
    <definedName name="Auslastung75" localSheetId="0">#REF!</definedName>
    <definedName name="Auslastung75">#REF!</definedName>
    <definedName name="Beg_Bal" localSheetId="2">#REF!</definedName>
    <definedName name="Beg_Bal" localSheetId="0">#REF!</definedName>
    <definedName name="Beg_Bal">#REF!</definedName>
    <definedName name="Cum_Int" localSheetId="2">#REF!</definedName>
    <definedName name="Cum_Int" localSheetId="0">#REF!</definedName>
    <definedName name="Cum_Int">#REF!</definedName>
    <definedName name="Data" localSheetId="2">#REF!</definedName>
    <definedName name="Data" localSheetId="0">#REF!</definedName>
    <definedName name="Data">#REF!</definedName>
    <definedName name="End_Bal" localSheetId="2">#REF!</definedName>
    <definedName name="End_Bal" localSheetId="0">#REF!</definedName>
    <definedName name="End_Bal">#REF!</definedName>
    <definedName name="Extra_Pay" localSheetId="2">#REF!</definedName>
    <definedName name="Extra_Pay" localSheetId="0">#REF!</definedName>
    <definedName name="Extra_Pay">#REF!</definedName>
    <definedName name="Full_Print" localSheetId="2">#REF!</definedName>
    <definedName name="Full_Print" localSheetId="0">#REF!</definedName>
    <definedName name="Full_Print">#REF!</definedName>
    <definedName name="Header_Row" localSheetId="0">ROW(#REF!)</definedName>
    <definedName name="Header_Row">ROW(#REF!)</definedName>
    <definedName name="Int" localSheetId="2">#REF!</definedName>
    <definedName name="Int" localSheetId="0">#REF!</definedName>
    <definedName name="Int">#REF!</definedName>
    <definedName name="Interest_Rate" localSheetId="2">#REF!</definedName>
    <definedName name="Interest_Rate" localSheetId="0">#REF!</definedName>
    <definedName name="Interest_Rate">#REF!</definedName>
    <definedName name="Last_Row" localSheetId="2">IF(FF_T10_CLANDESTINE!Values_Entered,Header_Row+FF_T10_CLANDESTINE!Number_of_Payments,Header_Row)</definedName>
    <definedName name="Last_Row" localSheetId="0">IF(FF_T2_GOLIRE!Values_Entered,FF_T2_GOLIRE!Header_Row+FF_T2_GOLIRE!Number_of_Payments,FF_T2_GOLIRE!Header_Row)</definedName>
    <definedName name="Last_Row" localSheetId="1">IF(FF_T9_VEGETALE!Values_Entered,[0]!Header_Row+FF_T9_VEGETALE!Number_of_Payments,[0]!Header_Row)</definedName>
    <definedName name="Last_Row" localSheetId="3">IF('T2_INITIAL CORECTAT'!Values_Entered,Header_Row+'T2_INITIAL CORECTAT'!Number_of_Payments,Header_Row)</definedName>
    <definedName name="Last_Row">IF(Values_Entered,Header_Row+Number_of_Payments,Header_Row)</definedName>
    <definedName name="Loan_Amount" localSheetId="2">#REF!</definedName>
    <definedName name="Loan_Amount" localSheetId="0">#REF!</definedName>
    <definedName name="Loan_Amount">#REF!</definedName>
    <definedName name="Loan_Start" localSheetId="2">#REF!</definedName>
    <definedName name="Loan_Start" localSheetId="0">#REF!</definedName>
    <definedName name="Loan_Start">#REF!</definedName>
    <definedName name="Loan_Years" localSheetId="2">#REF!</definedName>
    <definedName name="Loan_Years" localSheetId="0">#REF!</definedName>
    <definedName name="Loan_Years">#REF!</definedName>
    <definedName name="Num_Pmt_Per_Year" localSheetId="2">#REF!</definedName>
    <definedName name="Num_Pmt_Per_Year" localSheetId="0">#REF!</definedName>
    <definedName name="Num_Pmt_Per_Year">#REF!</definedName>
    <definedName name="Number_of_Payments" localSheetId="2">MATCH(0.01,FF_T10_CLANDESTINE!End_Bal,-1)+1</definedName>
    <definedName name="Number_of_Payments" localSheetId="0">MATCH(0.01,FF_T2_GOLIRE!End_Bal,-1)+1</definedName>
    <definedName name="Number_of_Payments" localSheetId="1">MATCH(0.01,[0]!End_Bal,-1)+1</definedName>
    <definedName name="Number_of_Payments" localSheetId="3">MATCH(0.01,End_Bal,-1)+1</definedName>
    <definedName name="Number_of_Payments">MATCH(0.01,End_Bal,-1)+1</definedName>
    <definedName name="Pay_Date" localSheetId="2">#REF!</definedName>
    <definedName name="Pay_Date" localSheetId="0">#REF!</definedName>
    <definedName name="Pay_Date">#REF!</definedName>
    <definedName name="Pay_Num" localSheetId="2">#REF!</definedName>
    <definedName name="Pay_Num" localSheetId="0">#REF!</definedName>
    <definedName name="Pay_Num">#REF!</definedName>
    <definedName name="Payment_Date" localSheetId="2">DATE(YEAR(FF_T10_CLANDESTINE!Loan_Start),MONTH(FF_T10_CLANDESTINE!Loan_Start)+Payment_Number,DAY(FF_T10_CLANDESTINE!Loan_Start))</definedName>
    <definedName name="Payment_Date" localSheetId="0">DATE(YEAR(FF_T2_GOLIRE!Loan_Start),MONTH(FF_T2_GOLIRE!Loan_Start)+Payment_Number,DAY(FF_T2_GOLIRE!Loan_Start))</definedName>
    <definedName name="Payment_Date" localSheetId="1">DATE(YEAR([0]!Loan_Start),MONTH([0]!Loan_Start)+Payment_Number,DAY([0]!Loan_Start))</definedName>
    <definedName name="Payment_Date" localSheetId="3">DATE(YEAR(Loan_Start),MONTH(Loan_Start)+Payment_Number,DAY(Loan_Start))</definedName>
    <definedName name="Payment_Date">DATE(YEAR(Loan_Start),MONTH(Loan_Start)+Payment_Number,DAY(Loan_Start))</definedName>
    <definedName name="Princ" localSheetId="2">#REF!</definedName>
    <definedName name="Princ" localSheetId="0">#REF!</definedName>
    <definedName name="Princ">#REF!</definedName>
    <definedName name="_xlnm.Print_Area" localSheetId="2">FF_T10_CLANDESTINE!$A$5:$E$50</definedName>
    <definedName name="_xlnm.Print_Area" localSheetId="0">FF_T2_GOLIRE!$A$5:$F$50</definedName>
    <definedName name="Print_Area_Reset" localSheetId="2">OFFSET(FF_T10_CLANDESTINE!Full_Print,0,0,FF_T10_CLANDESTINE!Last_Row)</definedName>
    <definedName name="Print_Area_Reset" localSheetId="0">OFFSET(FF_T2_GOLIRE!Full_Print,0,0,FF_T2_GOLIRE!Last_Row)</definedName>
    <definedName name="Print_Area_Reset" localSheetId="1">OFFSET([0]!Full_Print,0,0,FF_T9_VEGETALE!Last_Row)</definedName>
    <definedName name="Print_Area_Reset" localSheetId="3">OFFSET(Full_Print,0,0,'T2_INITIAL CORECTAT'!Last_Row)</definedName>
    <definedName name="Print_Area_Reset">OFFSET(Full_Print,0,0,Last_Row)</definedName>
    <definedName name="Sched_Pay" localSheetId="2">#REF!</definedName>
    <definedName name="Sched_Pay" localSheetId="0">#REF!</definedName>
    <definedName name="Sched_Pay">#REF!</definedName>
    <definedName name="Scheduled_Extra_Payments" localSheetId="2">#REF!</definedName>
    <definedName name="Scheduled_Extra_Payments" localSheetId="0">#REF!</definedName>
    <definedName name="Scheduled_Extra_Payments">#REF!</definedName>
    <definedName name="Scheduled_Interest_Rate" localSheetId="2">#REF!</definedName>
    <definedName name="Scheduled_Interest_Rate" localSheetId="0">#REF!</definedName>
    <definedName name="Scheduled_Interest_Rate">#REF!</definedName>
    <definedName name="Scheduled_Monthly_Payment" localSheetId="2">#REF!</definedName>
    <definedName name="Scheduled_Monthly_Payment" localSheetId="0">#REF!</definedName>
    <definedName name="Scheduled_Monthly_Payment">#REF!</definedName>
    <definedName name="Total_Interest" localSheetId="2">#REF!</definedName>
    <definedName name="Total_Interest" localSheetId="0">#REF!</definedName>
    <definedName name="Total_Interest">#REF!</definedName>
    <definedName name="Total_Pay" localSheetId="2">#REF!</definedName>
    <definedName name="Total_Pay" localSheetId="0">#REF!</definedName>
    <definedName name="Total_Pay">#REF!</definedName>
    <definedName name="Values_Entered" localSheetId="2">IF(FF_T10_CLANDESTINE!Loan_Amount*FF_T10_CLANDESTINE!Interest_Rate*FF_T10_CLANDESTINE!Loan_Years*FF_T10_CLANDESTINE!Loan_Start&gt;0,1,0)</definedName>
    <definedName name="Values_Entered" localSheetId="0">IF(FF_T2_GOLIRE!Loan_Amount*FF_T2_GOLIRE!Interest_Rate*FF_T2_GOLIRE!Loan_Years*FF_T2_GOLIRE!Loan_Start&gt;0,1,0)</definedName>
    <definedName name="Values_Entered" localSheetId="1">IF([0]!Loan_Amount*[0]!Interest_Rate*[0]!Loan_Years*[0]!Loan_Start&gt;0,1,0)</definedName>
    <definedName name="Values_Entered" localSheetId="3">IF(Loan_Amount*Interest_Rate*Loan_Years*Loan_Start&gt;0,1,0)</definedName>
    <definedName name="Values_Entered">IF(Loan_Amount*Interest_Rate*Loan_Years*Loan_Start&gt;0,1,0)</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6" l="1"/>
  <c r="E41" i="15"/>
  <c r="E41" i="14"/>
  <c r="E38" i="6"/>
  <c r="E37" i="6"/>
  <c r="E36" i="6"/>
  <c r="E34" i="6"/>
  <c r="E31" i="6"/>
  <c r="E29" i="6"/>
  <c r="E23" i="6"/>
  <c r="E17" i="6"/>
  <c r="E9" i="6"/>
  <c r="E7" i="6" s="1"/>
  <c r="E40" i="16"/>
  <c r="E39" i="16"/>
  <c r="E32" i="16"/>
  <c r="E30" i="16"/>
  <c r="E31" i="16" s="1"/>
  <c r="E28" i="16"/>
  <c r="E26" i="16"/>
  <c r="E24" i="16"/>
  <c r="E23" i="16"/>
  <c r="E22" i="16"/>
  <c r="E21" i="16"/>
  <c r="E20" i="16"/>
  <c r="E19" i="16"/>
  <c r="E17" i="16" s="1"/>
  <c r="E18" i="16"/>
  <c r="E16" i="16"/>
  <c r="E14" i="16"/>
  <c r="E13" i="16"/>
  <c r="E12" i="16"/>
  <c r="E9" i="16"/>
  <c r="E8" i="16"/>
  <c r="E7" i="16" l="1"/>
  <c r="E29" i="16"/>
  <c r="E34" i="16" l="1"/>
  <c r="E36" i="16" s="1"/>
  <c r="E37" i="16" l="1"/>
  <c r="E38" i="16" s="1"/>
  <c r="E41" i="16" l="1"/>
  <c r="C38" i="16"/>
  <c r="E31" i="15" l="1"/>
  <c r="E31" i="14"/>
  <c r="E29" i="14" s="1"/>
  <c r="E34" i="14" s="1"/>
  <c r="E36" i="14" s="1"/>
  <c r="E38" i="15"/>
  <c r="E37" i="15"/>
  <c r="E36" i="15"/>
  <c r="E34" i="15"/>
  <c r="E29" i="15"/>
  <c r="E23" i="15"/>
  <c r="E17" i="15"/>
  <c r="E9" i="15"/>
  <c r="E7" i="15"/>
  <c r="A50" i="15"/>
  <c r="A49" i="15"/>
  <c r="A48" i="15"/>
  <c r="A47" i="15"/>
  <c r="E23" i="14"/>
  <c r="E7" i="14" s="1"/>
  <c r="E17" i="14"/>
  <c r="E9" i="14"/>
  <c r="E40" i="15"/>
  <c r="E39" i="15"/>
  <c r="E32" i="15"/>
  <c r="E30" i="15"/>
  <c r="E26" i="15"/>
  <c r="E25" i="15"/>
  <c r="E24" i="15"/>
  <c r="E20" i="15"/>
  <c r="E19" i="15"/>
  <c r="E18" i="15"/>
  <c r="E16" i="15"/>
  <c r="E14" i="15"/>
  <c r="E13" i="15"/>
  <c r="E8" i="15"/>
  <c r="A50" i="14"/>
  <c r="A49" i="14"/>
  <c r="A48" i="14"/>
  <c r="A47" i="14"/>
  <c r="C38" i="14"/>
  <c r="E37" i="14" l="1"/>
  <c r="E38" i="14" s="1"/>
  <c r="C38" i="15" l="1"/>
  <c r="A50" i="6" l="1"/>
  <c r="A49" i="6"/>
  <c r="A48" i="6"/>
  <c r="A47" i="6"/>
  <c r="E40" i="6" l="1"/>
  <c r="E39" i="6"/>
  <c r="E32" i="6"/>
  <c r="E30" i="6"/>
  <c r="E28" i="6"/>
  <c r="E26" i="6"/>
  <c r="E24" i="6"/>
  <c r="E22" i="6"/>
  <c r="E21" i="6"/>
  <c r="E20" i="6"/>
  <c r="E19" i="6"/>
  <c r="E18" i="6"/>
  <c r="E16" i="6"/>
  <c r="E14" i="6"/>
  <c r="E13" i="6"/>
  <c r="E12" i="6"/>
  <c r="E8" i="6"/>
  <c r="C38" i="6" l="1"/>
</calcChain>
</file>

<file path=xl/sharedStrings.xml><?xml version="1.0" encoding="utf-8"?>
<sst xmlns="http://schemas.openxmlformats.org/spreadsheetml/2006/main" count="469" uniqueCount="94">
  <si>
    <t>FORMULARE 6</t>
  </si>
  <si>
    <t>Anexa nr. 1a) la normele metodologice</t>
  </si>
  <si>
    <t>FIȘA DE FUNDAMENTARE
pentru stabilirea tarifului de colectare separată și transport separat al deșeurilor reciclabile de hârtie, metal, plastic și sticlă din deșeurile municipale</t>
  </si>
  <si>
    <t>Nr. crt.</t>
  </si>
  <si>
    <t>Specificatie</t>
  </si>
  <si>
    <t>UM</t>
  </si>
  <si>
    <t>Cheltuieli materiale, din care:</t>
  </si>
  <si>
    <t>lei/an</t>
  </si>
  <si>
    <t>1.1</t>
  </si>
  <si>
    <t>Carburanți, aditivi și lubrifianți</t>
  </si>
  <si>
    <t>1.2</t>
  </si>
  <si>
    <t>Cheltuieli cu utilitățile</t>
  </si>
  <si>
    <t>1.2.1</t>
  </si>
  <si>
    <t>Energie electrică tehnologică</t>
  </si>
  <si>
    <t>1.2.2</t>
  </si>
  <si>
    <t>Energie electrică activități administrative</t>
  </si>
  <si>
    <t>1.2.3</t>
  </si>
  <si>
    <t>Alimentare cu apă și canalizare ape uzate</t>
  </si>
  <si>
    <t>1.2.4</t>
  </si>
  <si>
    <t>Alte utilități</t>
  </si>
  <si>
    <t>1.3</t>
  </si>
  <si>
    <t>Piese de schimb pentru autospeciale, mijloace de transport, utilaje, instalații și echipamente</t>
  </si>
  <si>
    <t>1.4</t>
  </si>
  <si>
    <t>Materii prime și materiale consumabile</t>
  </si>
  <si>
    <t>1.5</t>
  </si>
  <si>
    <t>Echipament de lucru și protecția muncii</t>
  </si>
  <si>
    <t>1.6</t>
  </si>
  <si>
    <t>Reparații și întreținere</t>
  </si>
  <si>
    <t>1.6.1</t>
  </si>
  <si>
    <t>Reparații și întreținere în regie</t>
  </si>
  <si>
    <t>1.6.2</t>
  </si>
  <si>
    <t>Reparații și întreținere cu terții</t>
  </si>
  <si>
    <t>1.7</t>
  </si>
  <si>
    <t>Amortizarea autospecialelor, utilajelor, instalațiilor și a mijloacelor de transport</t>
  </si>
  <si>
    <t>1.8</t>
  </si>
  <si>
    <t>Redevență</t>
  </si>
  <si>
    <t>1.9</t>
  </si>
  <si>
    <t>Cheltuieli cu protecția mediului</t>
  </si>
  <si>
    <t>1.10</t>
  </si>
  <si>
    <t>Alte cheltuieli cu servicii executate de terți, din care:</t>
  </si>
  <si>
    <t>1.10.1</t>
  </si>
  <si>
    <t>Campanii de informare și conștientizare</t>
  </si>
  <si>
    <t>1.10.2</t>
  </si>
  <si>
    <t>Închiriere de utilaje/autospeciale/mijloace de transport</t>
  </si>
  <si>
    <t>1.10.3</t>
  </si>
  <si>
    <t>Cheltuieli cu taxe, licențe, acreditări/certificări și autorizări</t>
  </si>
  <si>
    <t>1.10.4</t>
  </si>
  <si>
    <t>Alte cheltuieli</t>
  </si>
  <si>
    <t>1.11</t>
  </si>
  <si>
    <t>Alte cheltuieli materiale, exclusiv provizioane, amenzi, penalități, despăgubiri, donații și sponsorizări</t>
  </si>
  <si>
    <t>2</t>
  </si>
  <si>
    <t>Cheltuieli de natură salarială, din care:</t>
  </si>
  <si>
    <t>2.1</t>
  </si>
  <si>
    <t>Salarii</t>
  </si>
  <si>
    <t>2.2</t>
  </si>
  <si>
    <t>Contribuție asiguratorie pentru muncă (CAM)</t>
  </si>
  <si>
    <t>2.3</t>
  </si>
  <si>
    <t>Contribuție la fondul pentru handicap</t>
  </si>
  <si>
    <t>2.4</t>
  </si>
  <si>
    <t>Alte drepturi asimilate salariilor</t>
  </si>
  <si>
    <t>I</t>
  </si>
  <si>
    <t>Total cheltuieli de exploatare (1+2)</t>
  </si>
  <si>
    <t>II</t>
  </si>
  <si>
    <t>Cheltuieli financiare</t>
  </si>
  <si>
    <t>III</t>
  </si>
  <si>
    <t>Cheltuieli totale (CT = I + II)</t>
  </si>
  <si>
    <t>IV</t>
  </si>
  <si>
    <t>Profit (CT x r%)</t>
  </si>
  <si>
    <t>V</t>
  </si>
  <si>
    <t>Valoare totală a prestației (III + IV)</t>
  </si>
  <si>
    <t>Valoare estimata</t>
  </si>
  <si>
    <t>VI</t>
  </si>
  <si>
    <t>Suprafata/volumul/cantitatea programata (*)</t>
  </si>
  <si>
    <t>tone/an</t>
  </si>
  <si>
    <t>VII</t>
  </si>
  <si>
    <t>Tarif (V/VI)</t>
  </si>
  <si>
    <t>lei/tona</t>
  </si>
  <si>
    <t>Propus modificare</t>
  </si>
  <si>
    <t xml:space="preserve">Notă: </t>
  </si>
  <si>
    <t>Modificarea tarifului este generată de elementele de cheltuieli de la punctul 1.10.4, astfel:</t>
  </si>
  <si>
    <t xml:space="preserve">2. </t>
  </si>
  <si>
    <t xml:space="preserve">1. </t>
  </si>
  <si>
    <t xml:space="preserve">Restul elementelor de cheltuieli rămân nemodificate față de tariful inițial. </t>
  </si>
  <si>
    <t xml:space="preserve">La Tarif inițial de 434,39 lei: (110,41 lei + 80,00 lei)*15.000 to = 2.856.150,00 lei  </t>
  </si>
  <si>
    <t xml:space="preserve">La Tarif de 356,30 lei: (110,41 lei + 80,00 lei)*16.031 to = 3.052.462,71 lei  </t>
  </si>
  <si>
    <t>Programat anual</t>
  </si>
  <si>
    <t xml:space="preserve">La Tarif propus înspre modificare/majorare de 569,46  lei: (147,86 lei + 160,00 lei)*15.000 to = 4.617.900,00 lei </t>
  </si>
  <si>
    <t xml:space="preserve">La Tarif inițial de 977,01 lei: (701,90 lei + 80,00 lei)*7.500 to = 5.864.250,00 lei  </t>
  </si>
  <si>
    <t xml:space="preserve">La Tarif propus înspre modificare/majorare de 1.053,72 lei: (698,53 lei + 160,00 lei)*7.500 to = 6.438.975,00 lei </t>
  </si>
  <si>
    <t xml:space="preserve">FIŞA DE FUNDAMENTARE Golire cosuri de gunoi stradale (inclusiv transportul si neutralizarea prin depozitare a deseurilor rezultate)
</t>
  </si>
  <si>
    <t xml:space="preserve">La Tarif propus înspre modificare/majorare de 473,87 lei: (147,86 lei + 160,00 lei)*16.031 to = 4.935.303,66 lei </t>
  </si>
  <si>
    <t xml:space="preserve">FIŞA DE FUNDAMENTARE pentru modificarea tarifului T2 de Golire cosuri de gunoi stradale (inclusiv transportul si neutralizarea prin depozitare a deseurilor rezultate) 
</t>
  </si>
  <si>
    <t xml:space="preserve">FIŞA DE FUNDAMENTARE pentru modificarea tarifului T9 de Colectarea, transportul și depozitarea deșeurilor vegetale de pe domeniul public și privat al municipiului
</t>
  </si>
  <si>
    <t xml:space="preserve">FIŞA DE FUNDAMENTARE pentru modificarea tarifului T10 de Colectarea, transportul și depozitarea deșeurilor clandestine (depozite de deșeuri abandonate în alte locuri decât locurile special amenajate) de pe domeniul public și privat al municipiului și de pe domeniul privat al terților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</si>
</sst>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1"/>
      <color theme="1"/>
      <name val="Calibri"/>
      <family val="2"/>
    </font>
    <font>
      <sz val="11"/>
      <color indexed="8"/>
      <name val="Calibri"/>
      <family val="2"/>
    </font>
    <font>
      <sz val="11"/>
      <color theme="1"/>
      <name val="Calibri"/>
      <family val="2"/>
      <scheme val="minor"/>
    </font>
    <font>
      <sz val="11"/>
      <color theme="1"/>
      <name val="Times New Roman"/>
      <family val="1"/>
      <charset val="238"/>
    </font>
    <font>
      <b/>
      <sz val="11"/>
      <color theme="1"/>
      <name val="Times New Roman"/>
      <family val="1"/>
      <charset val="238"/>
    </font>
    <font>
      <b/>
      <sz val="11"/>
      <color theme="1"/>
      <name val="Times New Roman"/>
      <family val="1"/>
    </font>
    <font>
      <sz val="11"/>
      <color theme="1"/>
      <name val="Times New Roman"/>
      <family val="1"/>
    </font>
    <font>
      <b/>
      <sz val="11"/>
      <color theme="0"/>
      <name val="Times New Roman"/>
      <family val="1"/>
    </font>
    <font>
      <i/>
      <sz val="11"/>
      <color theme="1"/>
      <name val="Times New Roman"/>
      <family val="1"/>
    </font>
    <font>
      <b/>
      <sz val="11"/>
      <color indexed="8"/>
      <name val="Times New Roman"/>
      <family val="1"/>
    </font>
    <font>
      <sz val="11"/>
      <color indexed="8"/>
      <name val="Times New Roman"/>
      <family val="1"/>
    </font>
    <font>
      <b/>
      <sz val="11"/>
      <color indexed="9"/>
      <name val="Times New Roman"/>
      <family val="1"/>
    </font>
    <font>
      <i/>
      <sz val="11"/>
      <color indexed="8"/>
      <name val="Times New Roman"/>
      <family val="1"/>
    </font>
    <font>
      <b/>
      <i/>
      <sz val="11"/>
      <color theme="1"/>
      <name val="Times New Roman"/>
      <family val="1"/>
    </font>
    <font>
      <i/>
      <sz val="11"/>
      <color rgb="FFFF0000"/>
      <name val="Times New Roman"/>
      <family val="1"/>
    </font>
    <font>
      <i/>
      <sz val="10"/>
      <color theme="1"/>
      <name val="Times New Roman"/>
      <family val="1"/>
    </font>
    <font>
      <i/>
      <sz val="10"/>
      <color rgb="FFFF0000"/>
      <name val="Times New Roman"/>
      <family val="1"/>
    </font>
  </fonts>
  <fills count="2">
    <fill>
      <patternFill patternType="none"/>
    </fill>
    <fill>
      <patternFill patternType="gray125"/>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s>
  <cellStyleXfs count="4">
    <xf numFmtId="0" fontId="0" fillId="0" borderId="0"/>
    <xf numFmtId="0" fontId="1" fillId="0" borderId="0"/>
    <xf numFmtId="9" fontId="2" fillId="0" borderId="0" applyFont="0" applyFill="0" applyBorder="0" applyAlignment="0" applyProtection="0"/>
    <xf numFmtId="0" fontId="3" fillId="0" borderId="0"/>
  </cellStyleXfs>
  <cellXfs count="237">
    <xf numFmtId="0" fontId="0" fillId="0" borderId="0" xfId="0"/>
    <xf numFmtId="0" fontId="4" fillId="0" borderId="0" xfId="3" applyFont="1" applyAlignment="1">
      <alignment vertical="center"/>
    </xf>
    <xf numFmtId="0" fontId="4"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7" xfId="3" applyFont="1" applyBorder="1" applyAlignment="1">
      <alignment horizontal="center" vertical="center" wrapText="1"/>
    </xf>
    <xf numFmtId="0" fontId="5" fillId="0" borderId="8" xfId="3" applyFont="1" applyBorder="1" applyAlignment="1">
      <alignment horizontal="center" vertical="center" wrapText="1"/>
    </xf>
    <xf numFmtId="49" fontId="6" fillId="0" borderId="9" xfId="3" applyNumberFormat="1" applyFont="1" applyBorder="1" applyAlignment="1">
      <alignment horizontal="right" vertical="center"/>
    </xf>
    <xf numFmtId="0" fontId="6" fillId="0" borderId="12" xfId="3" applyFont="1" applyBorder="1" applyAlignment="1">
      <alignment horizontal="center" vertical="center"/>
    </xf>
    <xf numFmtId="4" fontId="6" fillId="0" borderId="13" xfId="3" applyNumberFormat="1" applyFont="1" applyBorder="1" applyAlignment="1">
      <alignment vertical="center"/>
    </xf>
    <xf numFmtId="0" fontId="6" fillId="0" borderId="0" xfId="3" applyFont="1" applyAlignment="1">
      <alignment vertical="center"/>
    </xf>
    <xf numFmtId="49" fontId="4" fillId="0" borderId="14" xfId="3" applyNumberFormat="1" applyFont="1" applyBorder="1" applyAlignment="1">
      <alignment horizontal="right" vertical="center"/>
    </xf>
    <xf numFmtId="0" fontId="4" fillId="0" borderId="17" xfId="3" applyFont="1" applyBorder="1" applyAlignment="1">
      <alignment horizontal="center" vertical="center"/>
    </xf>
    <xf numFmtId="4" fontId="4" fillId="0" borderId="18" xfId="3" applyNumberFormat="1" applyFont="1" applyBorder="1" applyAlignment="1">
      <alignment vertical="center"/>
    </xf>
    <xf numFmtId="49" fontId="4" fillId="0" borderId="9" xfId="3" applyNumberFormat="1" applyFont="1" applyBorder="1" applyAlignment="1">
      <alignment horizontal="right" vertical="center"/>
    </xf>
    <xf numFmtId="0" fontId="4" fillId="0" borderId="12" xfId="3" applyFont="1" applyBorder="1" applyAlignment="1">
      <alignment horizontal="center" vertical="center"/>
    </xf>
    <xf numFmtId="4" fontId="4" fillId="0" borderId="13" xfId="3" applyNumberFormat="1" applyFont="1" applyBorder="1" applyAlignment="1">
      <alignment vertical="center"/>
    </xf>
    <xf numFmtId="49" fontId="4" fillId="0" borderId="29" xfId="3" applyNumberFormat="1" applyFont="1" applyBorder="1" applyAlignment="1">
      <alignment horizontal="right" vertical="center"/>
    </xf>
    <xf numFmtId="0" fontId="4" fillId="0" borderId="32" xfId="3" applyFont="1" applyBorder="1" applyAlignment="1">
      <alignment horizontal="center" vertical="center"/>
    </xf>
    <xf numFmtId="4" fontId="4" fillId="0" borderId="33" xfId="3" applyNumberFormat="1" applyFont="1" applyBorder="1" applyAlignment="1">
      <alignment vertical="center"/>
    </xf>
    <xf numFmtId="49" fontId="4" fillId="0" borderId="20" xfId="3" applyNumberFormat="1" applyFont="1" applyBorder="1" applyAlignment="1">
      <alignment horizontal="right" vertical="center"/>
    </xf>
    <xf numFmtId="0" fontId="4" fillId="0" borderId="23" xfId="3" applyFont="1" applyBorder="1" applyAlignment="1">
      <alignment horizontal="center" vertical="center"/>
    </xf>
    <xf numFmtId="4" fontId="4" fillId="0" borderId="19" xfId="3" applyNumberFormat="1" applyFont="1" applyBorder="1" applyAlignment="1">
      <alignment vertical="center"/>
    </xf>
    <xf numFmtId="49" fontId="4" fillId="0" borderId="34" xfId="3" applyNumberFormat="1" applyFont="1" applyBorder="1" applyAlignment="1">
      <alignment horizontal="right" vertical="center"/>
    </xf>
    <xf numFmtId="0" fontId="4" fillId="0" borderId="37" xfId="3" applyFont="1" applyBorder="1" applyAlignment="1">
      <alignment horizontal="center" vertical="center"/>
    </xf>
    <xf numFmtId="4" fontId="4" fillId="0" borderId="38" xfId="3" applyNumberFormat="1" applyFont="1" applyBorder="1" applyAlignment="1">
      <alignment vertical="center"/>
    </xf>
    <xf numFmtId="0" fontId="4" fillId="0" borderId="23" xfId="3" applyFont="1" applyBorder="1" applyAlignment="1">
      <alignment horizontal="left" vertical="center" wrapText="1"/>
    </xf>
    <xf numFmtId="10" fontId="4" fillId="0" borderId="23" xfId="3" applyNumberFormat="1" applyFont="1" applyBorder="1" applyAlignment="1">
      <alignment horizontal="right" vertical="center" wrapText="1"/>
    </xf>
    <xf numFmtId="49" fontId="7" fillId="0" borderId="20" xfId="3" applyNumberFormat="1" applyFont="1" applyBorder="1" applyAlignment="1">
      <alignment horizontal="right" vertical="center"/>
    </xf>
    <xf numFmtId="0" fontId="7" fillId="0" borderId="23" xfId="3" applyFont="1" applyBorder="1" applyAlignment="1">
      <alignment horizontal="left" vertical="center" wrapText="1"/>
    </xf>
    <xf numFmtId="10" fontId="8" fillId="0" borderId="23" xfId="3" applyNumberFormat="1" applyFont="1" applyBorder="1" applyAlignment="1">
      <alignment horizontal="right" vertical="center" wrapText="1"/>
    </xf>
    <xf numFmtId="0" fontId="7" fillId="0" borderId="23" xfId="3" applyFont="1" applyBorder="1" applyAlignment="1">
      <alignment horizontal="center" vertical="center"/>
    </xf>
    <xf numFmtId="4" fontId="7" fillId="0" borderId="19" xfId="3" applyNumberFormat="1" applyFont="1" applyBorder="1" applyAlignment="1">
      <alignment vertical="center"/>
    </xf>
    <xf numFmtId="4" fontId="4" fillId="0" borderId="0" xfId="3" applyNumberFormat="1" applyFont="1" applyAlignment="1">
      <alignment vertical="center"/>
    </xf>
    <xf numFmtId="49" fontId="6" fillId="0" borderId="24" xfId="3" applyNumberFormat="1" applyFont="1" applyBorder="1" applyAlignment="1">
      <alignment horizontal="right" vertical="center"/>
    </xf>
    <xf numFmtId="0" fontId="6" fillId="0" borderId="27" xfId="3" applyFont="1" applyBorder="1" applyAlignment="1">
      <alignment horizontal="center" vertical="center"/>
    </xf>
    <xf numFmtId="4" fontId="7" fillId="0" borderId="28" xfId="3" applyNumberFormat="1" applyFont="1" applyBorder="1" applyAlignment="1">
      <alignment vertical="center"/>
    </xf>
    <xf numFmtId="0" fontId="7" fillId="0" borderId="29" xfId="3" applyFont="1" applyBorder="1" applyAlignment="1">
      <alignment horizontal="right" vertical="center" wrapText="1"/>
    </xf>
    <xf numFmtId="0" fontId="7" fillId="0" borderId="32" xfId="3" applyFont="1" applyBorder="1" applyAlignment="1">
      <alignment horizontal="center" vertical="center" wrapText="1"/>
    </xf>
    <xf numFmtId="4" fontId="7" fillId="0" borderId="33" xfId="3" applyNumberFormat="1" applyFont="1" applyBorder="1" applyAlignment="1">
      <alignment vertical="center" wrapText="1"/>
    </xf>
    <xf numFmtId="0" fontId="7" fillId="0" borderId="20" xfId="3" applyFont="1" applyBorder="1" applyAlignment="1">
      <alignment horizontal="right" vertical="center" wrapText="1"/>
    </xf>
    <xf numFmtId="0" fontId="6" fillId="0" borderId="23" xfId="3" applyFont="1" applyBorder="1" applyAlignment="1">
      <alignment horizontal="center" vertical="center" wrapText="1"/>
    </xf>
    <xf numFmtId="4" fontId="6" fillId="0" borderId="19" xfId="3" applyNumberFormat="1" applyFont="1" applyBorder="1" applyAlignment="1">
      <alignment vertical="center"/>
    </xf>
    <xf numFmtId="0" fontId="9" fillId="0" borderId="0" xfId="3" applyFont="1" applyAlignment="1">
      <alignment vertical="center"/>
    </xf>
    <xf numFmtId="0" fontId="6" fillId="0" borderId="7" xfId="3" applyFont="1" applyBorder="1" applyAlignment="1">
      <alignment horizontal="center" vertical="center" wrapText="1"/>
    </xf>
    <xf numFmtId="49" fontId="10" fillId="0" borderId="9" xfId="1" applyNumberFormat="1" applyFont="1" applyBorder="1" applyAlignment="1">
      <alignment horizontal="right" vertical="center"/>
    </xf>
    <xf numFmtId="0" fontId="10" fillId="0" borderId="12" xfId="1" applyFont="1" applyBorder="1" applyAlignment="1">
      <alignment horizontal="center" vertical="center"/>
    </xf>
    <xf numFmtId="4" fontId="10" fillId="0" borderId="13" xfId="1" applyNumberFormat="1" applyFont="1" applyBorder="1" applyAlignment="1">
      <alignment vertical="center"/>
    </xf>
    <xf numFmtId="0" fontId="10" fillId="0" borderId="0" xfId="1" applyFont="1" applyAlignment="1">
      <alignment vertical="center"/>
    </xf>
    <xf numFmtId="49" fontId="11" fillId="0" borderId="20" xfId="1" applyNumberFormat="1" applyFont="1" applyBorder="1" applyAlignment="1">
      <alignment horizontal="right" vertical="center"/>
    </xf>
    <xf numFmtId="0" fontId="11" fillId="0" borderId="23" xfId="1" applyFont="1" applyBorder="1" applyAlignment="1">
      <alignment horizontal="left" vertical="center" wrapText="1"/>
    </xf>
    <xf numFmtId="10" fontId="12" fillId="0" borderId="23" xfId="1" applyNumberFormat="1" applyFont="1" applyBorder="1" applyAlignment="1">
      <alignment horizontal="right" vertical="center" wrapText="1"/>
    </xf>
    <xf numFmtId="0" fontId="11" fillId="0" borderId="23" xfId="1" applyFont="1" applyBorder="1" applyAlignment="1">
      <alignment horizontal="center" vertical="center"/>
    </xf>
    <xf numFmtId="4" fontId="11" fillId="0" borderId="19" xfId="1" applyNumberFormat="1" applyFont="1" applyBorder="1" applyAlignment="1">
      <alignment vertical="center"/>
    </xf>
    <xf numFmtId="49" fontId="10" fillId="0" borderId="24" xfId="1" applyNumberFormat="1" applyFont="1" applyBorder="1" applyAlignment="1">
      <alignment horizontal="right" vertical="center"/>
    </xf>
    <xf numFmtId="0" fontId="10" fillId="0" borderId="27" xfId="1" applyFont="1" applyBorder="1" applyAlignment="1">
      <alignment horizontal="center" vertical="center"/>
    </xf>
    <xf numFmtId="4" fontId="11" fillId="0" borderId="28" xfId="1" applyNumberFormat="1" applyFont="1" applyBorder="1" applyAlignment="1">
      <alignment vertical="center"/>
    </xf>
    <xf numFmtId="0" fontId="11" fillId="0" borderId="29" xfId="1" applyFont="1" applyBorder="1" applyAlignment="1">
      <alignment horizontal="right" vertical="center" wrapText="1"/>
    </xf>
    <xf numFmtId="0" fontId="11" fillId="0" borderId="32" xfId="1" applyFont="1" applyBorder="1" applyAlignment="1">
      <alignment horizontal="center" vertical="center" wrapText="1"/>
    </xf>
    <xf numFmtId="4" fontId="11" fillId="0" borderId="33" xfId="1" applyNumberFormat="1" applyFont="1" applyBorder="1" applyAlignment="1">
      <alignment vertical="center" wrapText="1"/>
    </xf>
    <xf numFmtId="0" fontId="11" fillId="0" borderId="0" xfId="1" applyFont="1" applyAlignment="1">
      <alignment vertical="center"/>
    </xf>
    <xf numFmtId="4" fontId="13" fillId="0" borderId="18" xfId="1" applyNumberFormat="1" applyFont="1" applyBorder="1" applyAlignment="1">
      <alignment vertical="center"/>
    </xf>
    <xf numFmtId="4" fontId="9" fillId="0" borderId="19" xfId="3" applyNumberFormat="1" applyFont="1" applyBorder="1" applyAlignment="1">
      <alignment vertical="center"/>
    </xf>
    <xf numFmtId="4" fontId="9" fillId="0" borderId="18" xfId="3" applyNumberFormat="1" applyFont="1" applyBorder="1" applyAlignment="1">
      <alignment vertical="center"/>
    </xf>
    <xf numFmtId="0" fontId="7" fillId="0" borderId="0" xfId="3" applyFont="1" applyAlignment="1">
      <alignment vertical="center"/>
    </xf>
    <xf numFmtId="0" fontId="7" fillId="0" borderId="0" xfId="3" applyFont="1" applyAlignment="1">
      <alignment horizontal="center" vertical="center" wrapText="1"/>
    </xf>
    <xf numFmtId="0" fontId="6" fillId="0" borderId="4" xfId="3" applyFont="1" applyBorder="1" applyAlignment="1">
      <alignment horizontal="center" vertical="center" wrapText="1"/>
    </xf>
    <xf numFmtId="0" fontId="6" fillId="0" borderId="8" xfId="3" applyFont="1" applyBorder="1" applyAlignment="1">
      <alignment horizontal="center" vertical="center" wrapText="1"/>
    </xf>
    <xf numFmtId="49" fontId="7" fillId="0" borderId="14" xfId="3" applyNumberFormat="1" applyFont="1" applyBorder="1" applyAlignment="1">
      <alignment horizontal="right" vertical="center"/>
    </xf>
    <xf numFmtId="0" fontId="7" fillId="0" borderId="17" xfId="3" applyFont="1" applyBorder="1" applyAlignment="1">
      <alignment horizontal="center" vertical="center"/>
    </xf>
    <xf numFmtId="4" fontId="7" fillId="0" borderId="18" xfId="3" applyNumberFormat="1" applyFont="1" applyBorder="1" applyAlignment="1">
      <alignment vertical="center"/>
    </xf>
    <xf numFmtId="49" fontId="7" fillId="0" borderId="9" xfId="3" applyNumberFormat="1" applyFont="1" applyBorder="1" applyAlignment="1">
      <alignment horizontal="right" vertical="center"/>
    </xf>
    <xf numFmtId="0" fontId="7" fillId="0" borderId="12" xfId="3" applyFont="1" applyBorder="1" applyAlignment="1">
      <alignment horizontal="center" vertical="center"/>
    </xf>
    <xf numFmtId="4" fontId="7" fillId="0" borderId="13" xfId="3" applyNumberFormat="1" applyFont="1" applyBorder="1" applyAlignment="1">
      <alignment vertical="center"/>
    </xf>
    <xf numFmtId="49" fontId="9" fillId="0" borderId="20" xfId="3" applyNumberFormat="1" applyFont="1" applyBorder="1" applyAlignment="1">
      <alignment horizontal="right" vertical="center"/>
    </xf>
    <xf numFmtId="0" fontId="9" fillId="0" borderId="23" xfId="3" applyFont="1" applyBorder="1" applyAlignment="1">
      <alignment horizontal="center" vertical="center"/>
    </xf>
    <xf numFmtId="49" fontId="9" fillId="0" borderId="24" xfId="3" applyNumberFormat="1" applyFont="1" applyBorder="1" applyAlignment="1">
      <alignment horizontal="right" vertical="center"/>
    </xf>
    <xf numFmtId="0" fontId="9" fillId="0" borderId="27" xfId="3" applyFont="1" applyBorder="1" applyAlignment="1">
      <alignment horizontal="center" vertical="center"/>
    </xf>
    <xf numFmtId="4" fontId="9" fillId="0" borderId="28" xfId="3" applyNumberFormat="1" applyFont="1" applyBorder="1" applyAlignment="1">
      <alignment vertical="center"/>
    </xf>
    <xf numFmtId="49" fontId="7" fillId="0" borderId="29" xfId="3" applyNumberFormat="1" applyFont="1" applyBorder="1" applyAlignment="1">
      <alignment horizontal="right" vertical="center"/>
    </xf>
    <xf numFmtId="0" fontId="7" fillId="0" borderId="32" xfId="3" applyFont="1" applyBorder="1" applyAlignment="1">
      <alignment horizontal="center" vertical="center"/>
    </xf>
    <xf numFmtId="4" fontId="7" fillId="0" borderId="33" xfId="3" applyNumberFormat="1" applyFont="1" applyBorder="1" applyAlignment="1">
      <alignment vertical="center"/>
    </xf>
    <xf numFmtId="49" fontId="7" fillId="0" borderId="34" xfId="3" applyNumberFormat="1" applyFont="1" applyBorder="1" applyAlignment="1">
      <alignment horizontal="right" vertical="center"/>
    </xf>
    <xf numFmtId="0" fontId="7" fillId="0" borderId="37" xfId="3" applyFont="1" applyBorder="1" applyAlignment="1">
      <alignment horizontal="center" vertical="center"/>
    </xf>
    <xf numFmtId="4" fontId="7" fillId="0" borderId="38" xfId="3" applyNumberFormat="1" applyFont="1" applyBorder="1" applyAlignment="1">
      <alignment vertical="center"/>
    </xf>
    <xf numFmtId="10" fontId="7" fillId="0" borderId="23" xfId="3" applyNumberFormat="1" applyFont="1" applyBorder="1" applyAlignment="1">
      <alignment horizontal="right" vertical="center" wrapText="1"/>
    </xf>
    <xf numFmtId="4" fontId="7" fillId="0" borderId="0" xfId="3" applyNumberFormat="1" applyFont="1" applyAlignment="1">
      <alignment vertical="center"/>
    </xf>
    <xf numFmtId="0" fontId="14" fillId="0" borderId="0" xfId="3" applyFont="1" applyAlignment="1">
      <alignment vertical="center"/>
    </xf>
    <xf numFmtId="4" fontId="14" fillId="0" borderId="0" xfId="3" applyNumberFormat="1" applyFont="1" applyAlignment="1">
      <alignment vertical="center"/>
    </xf>
    <xf numFmtId="4" fontId="11" fillId="0" borderId="18" xfId="1" applyNumberFormat="1" applyFont="1" applyBorder="1" applyAlignment="1">
      <alignment vertical="center"/>
    </xf>
    <xf numFmtId="4" fontId="11" fillId="0" borderId="13" xfId="1" applyNumberFormat="1" applyFont="1" applyBorder="1" applyAlignment="1">
      <alignment vertical="center"/>
    </xf>
    <xf numFmtId="49" fontId="13" fillId="0" borderId="20" xfId="1" applyNumberFormat="1" applyFont="1" applyBorder="1" applyAlignment="1">
      <alignment horizontal="right" vertical="center"/>
    </xf>
    <xf numFmtId="0" fontId="13" fillId="0" borderId="23" xfId="1" applyFont="1" applyBorder="1" applyAlignment="1">
      <alignment horizontal="center" vertical="center"/>
    </xf>
    <xf numFmtId="4" fontId="13" fillId="0" borderId="19" xfId="1" applyNumberFormat="1" applyFont="1" applyBorder="1" applyAlignment="1">
      <alignment vertical="center"/>
    </xf>
    <xf numFmtId="0" fontId="13" fillId="0" borderId="0" xfId="1" applyFont="1" applyAlignment="1">
      <alignment vertical="center"/>
    </xf>
    <xf numFmtId="49" fontId="13" fillId="0" borderId="24" xfId="1" applyNumberFormat="1" applyFont="1" applyBorder="1" applyAlignment="1">
      <alignment horizontal="right" vertical="center"/>
    </xf>
    <xf numFmtId="0" fontId="13" fillId="0" borderId="27" xfId="1" applyFont="1" applyBorder="1" applyAlignment="1">
      <alignment horizontal="center" vertical="center"/>
    </xf>
    <xf numFmtId="4" fontId="13" fillId="0" borderId="28" xfId="1" applyNumberFormat="1" applyFont="1" applyBorder="1" applyAlignment="1">
      <alignment vertical="center"/>
    </xf>
    <xf numFmtId="4" fontId="11" fillId="0" borderId="33" xfId="1" applyNumberFormat="1" applyFont="1" applyBorder="1" applyAlignment="1">
      <alignment vertical="center"/>
    </xf>
    <xf numFmtId="49" fontId="13" fillId="0" borderId="14" xfId="1" applyNumberFormat="1" applyFont="1" applyBorder="1" applyAlignment="1">
      <alignment horizontal="right" vertical="center"/>
    </xf>
    <xf numFmtId="0" fontId="13" fillId="0" borderId="17" xfId="1" applyFont="1" applyBorder="1" applyAlignment="1">
      <alignment horizontal="center" vertical="center"/>
    </xf>
    <xf numFmtId="0" fontId="11" fillId="0" borderId="0" xfId="1" applyFont="1" applyAlignment="1">
      <alignment horizontal="center" vertical="center" wrapText="1"/>
    </xf>
    <xf numFmtId="0" fontId="10" fillId="0" borderId="4"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49" fontId="11" fillId="0" borderId="14" xfId="1" applyNumberFormat="1" applyFont="1" applyBorder="1" applyAlignment="1">
      <alignment horizontal="right" vertical="center"/>
    </xf>
    <xf numFmtId="0" fontId="11" fillId="0" borderId="17" xfId="1" applyFont="1" applyBorder="1" applyAlignment="1">
      <alignment horizontal="center" vertical="center"/>
    </xf>
    <xf numFmtId="49" fontId="11" fillId="0" borderId="9" xfId="1" applyNumberFormat="1" applyFont="1" applyBorder="1" applyAlignment="1">
      <alignment horizontal="right" vertical="center"/>
    </xf>
    <xf numFmtId="0" fontId="11" fillId="0" borderId="12" xfId="1" applyFont="1" applyBorder="1" applyAlignment="1">
      <alignment horizontal="center" vertical="center"/>
    </xf>
    <xf numFmtId="49" fontId="11" fillId="0" borderId="29" xfId="1" applyNumberFormat="1" applyFont="1" applyBorder="1" applyAlignment="1">
      <alignment horizontal="right" vertical="center"/>
    </xf>
    <xf numFmtId="0" fontId="11" fillId="0" borderId="32" xfId="1" applyFont="1" applyBorder="1" applyAlignment="1">
      <alignment horizontal="center" vertical="center"/>
    </xf>
    <xf numFmtId="49" fontId="11" fillId="0" borderId="24" xfId="1" applyNumberFormat="1" applyFont="1" applyBorder="1" applyAlignment="1">
      <alignment horizontal="right" vertical="center"/>
    </xf>
    <xf numFmtId="0" fontId="11" fillId="0" borderId="27" xfId="1" applyFont="1" applyBorder="1" applyAlignment="1">
      <alignment horizontal="center" vertical="center"/>
    </xf>
    <xf numFmtId="49" fontId="11" fillId="0" borderId="34" xfId="1" applyNumberFormat="1" applyFont="1" applyBorder="1" applyAlignment="1">
      <alignment horizontal="right" vertical="center"/>
    </xf>
    <xf numFmtId="0" fontId="11" fillId="0" borderId="37" xfId="1" applyFont="1" applyBorder="1" applyAlignment="1">
      <alignment horizontal="center" vertical="center"/>
    </xf>
    <xf numFmtId="4" fontId="11" fillId="0" borderId="38" xfId="1" applyNumberFormat="1" applyFont="1" applyBorder="1" applyAlignment="1">
      <alignment vertical="center"/>
    </xf>
    <xf numFmtId="10" fontId="11" fillId="0" borderId="23" xfId="1" applyNumberFormat="1" applyFont="1" applyBorder="1" applyAlignment="1">
      <alignment horizontal="right" vertical="center" wrapText="1"/>
    </xf>
    <xf numFmtId="4" fontId="11" fillId="0" borderId="0" xfId="1" applyNumberFormat="1" applyFont="1" applyAlignment="1">
      <alignment vertical="center"/>
    </xf>
    <xf numFmtId="0" fontId="11" fillId="0" borderId="24" xfId="1" applyFont="1" applyBorder="1" applyAlignment="1">
      <alignment horizontal="right" vertical="center" wrapText="1"/>
    </xf>
    <xf numFmtId="0" fontId="10" fillId="0" borderId="27" xfId="1" applyFont="1" applyBorder="1" applyAlignment="1">
      <alignment horizontal="center" vertical="center" wrapText="1"/>
    </xf>
    <xf numFmtId="4" fontId="10" fillId="0" borderId="28" xfId="1" applyNumberFormat="1" applyFont="1" applyBorder="1" applyAlignment="1">
      <alignment vertical="center"/>
    </xf>
    <xf numFmtId="49" fontId="15" fillId="0" borderId="24" xfId="1" applyNumberFormat="1" applyFont="1" applyBorder="1" applyAlignment="1">
      <alignment horizontal="right" vertical="center"/>
    </xf>
    <xf numFmtId="0" fontId="15" fillId="0" borderId="27" xfId="1" applyFont="1" applyBorder="1" applyAlignment="1">
      <alignment horizontal="center" vertical="center"/>
    </xf>
    <xf numFmtId="4" fontId="15" fillId="0" borderId="28" xfId="1" applyNumberFormat="1" applyFont="1" applyBorder="1" applyAlignment="1">
      <alignment vertical="center"/>
    </xf>
    <xf numFmtId="49" fontId="15" fillId="0" borderId="24" xfId="3" applyNumberFormat="1" applyFont="1" applyBorder="1" applyAlignment="1">
      <alignment horizontal="right" vertical="center"/>
    </xf>
    <xf numFmtId="0" fontId="15" fillId="0" borderId="27" xfId="3" applyFont="1" applyBorder="1" applyAlignment="1">
      <alignment horizontal="center" vertical="center"/>
    </xf>
    <xf numFmtId="4" fontId="15" fillId="0" borderId="40" xfId="3" applyNumberFormat="1" applyFont="1" applyBorder="1" applyAlignment="1">
      <alignment vertical="center"/>
    </xf>
    <xf numFmtId="49" fontId="16" fillId="0" borderId="20" xfId="3" applyNumberFormat="1" applyFont="1" applyBorder="1" applyAlignment="1">
      <alignment horizontal="right" vertical="center"/>
    </xf>
    <xf numFmtId="0" fontId="16" fillId="0" borderId="23" xfId="3" applyFont="1" applyBorder="1" applyAlignment="1">
      <alignment horizontal="center" vertical="center"/>
    </xf>
    <xf numFmtId="4" fontId="16" fillId="0" borderId="19" xfId="3" applyNumberFormat="1" applyFont="1" applyBorder="1" applyAlignment="1">
      <alignment vertical="center"/>
    </xf>
    <xf numFmtId="0" fontId="16" fillId="0" borderId="0" xfId="3" applyFont="1" applyAlignment="1">
      <alignment vertical="center"/>
    </xf>
    <xf numFmtId="49" fontId="16" fillId="0" borderId="24" xfId="3" applyNumberFormat="1" applyFont="1" applyBorder="1" applyAlignment="1">
      <alignment horizontal="right" vertical="center"/>
    </xf>
    <xf numFmtId="0" fontId="16" fillId="0" borderId="27" xfId="3" applyFont="1" applyBorder="1" applyAlignment="1">
      <alignment horizontal="center" vertical="center"/>
    </xf>
    <xf numFmtId="4" fontId="16" fillId="0" borderId="28" xfId="3" applyNumberFormat="1" applyFont="1" applyBorder="1" applyAlignment="1">
      <alignment vertical="center"/>
    </xf>
    <xf numFmtId="4" fontId="10" fillId="0" borderId="0" xfId="1" applyNumberFormat="1" applyFont="1" applyAlignment="1">
      <alignment vertical="center"/>
    </xf>
    <xf numFmtId="49" fontId="17" fillId="0" borderId="24" xfId="3" applyNumberFormat="1" applyFont="1" applyBorder="1" applyAlignment="1">
      <alignment horizontal="right" vertical="center"/>
    </xf>
    <xf numFmtId="0" fontId="17" fillId="0" borderId="27" xfId="3" applyFont="1" applyBorder="1" applyAlignment="1">
      <alignment horizontal="center" vertical="center"/>
    </xf>
    <xf numFmtId="4" fontId="17" fillId="0" borderId="28" xfId="3" applyNumberFormat="1" applyFont="1" applyBorder="1" applyAlignment="1">
      <alignment vertical="center"/>
    </xf>
    <xf numFmtId="0" fontId="17" fillId="0" borderId="0" xfId="3" applyFont="1" applyAlignment="1">
      <alignment vertical="center"/>
    </xf>
    <xf numFmtId="4" fontId="15" fillId="0" borderId="28" xfId="3" applyNumberFormat="1" applyFont="1" applyBorder="1" applyAlignment="1">
      <alignment vertical="center"/>
    </xf>
    <xf numFmtId="0" fontId="15" fillId="0" borderId="0" xfId="3" applyFont="1" applyAlignment="1">
      <alignment vertical="center"/>
    </xf>
    <xf numFmtId="0" fontId="7" fillId="0" borderId="30" xfId="3" applyFont="1" applyBorder="1" applyAlignment="1">
      <alignment horizontal="left" vertical="center" wrapText="1"/>
    </xf>
    <xf numFmtId="0" fontId="7" fillId="0" borderId="31" xfId="3" applyFont="1" applyBorder="1" applyAlignment="1">
      <alignment horizontal="left" vertical="center" wrapText="1"/>
    </xf>
    <xf numFmtId="0" fontId="7" fillId="0" borderId="0" xfId="3" applyFont="1" applyAlignment="1">
      <alignment horizontal="left" vertical="center"/>
    </xf>
    <xf numFmtId="0" fontId="6" fillId="0" borderId="0" xfId="3" applyFont="1" applyAlignment="1">
      <alignment horizontal="center" vertical="center" wrapText="1"/>
    </xf>
    <xf numFmtId="0" fontId="6" fillId="0" borderId="1" xfId="3" applyFont="1" applyBorder="1" applyAlignment="1">
      <alignment horizontal="center" vertical="center" wrapText="1"/>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0" xfId="3" applyFont="1" applyBorder="1" applyAlignment="1">
      <alignment horizontal="left" vertical="center" wrapText="1"/>
    </xf>
    <xf numFmtId="0" fontId="6" fillId="0" borderId="11" xfId="3" applyFont="1" applyBorder="1" applyAlignment="1">
      <alignment horizontal="left" vertical="center" wrapText="1"/>
    </xf>
    <xf numFmtId="0" fontId="7" fillId="0" borderId="15" xfId="3" applyFont="1" applyBorder="1" applyAlignment="1">
      <alignment horizontal="left" vertical="center" wrapText="1"/>
    </xf>
    <xf numFmtId="0" fontId="7" fillId="0" borderId="16" xfId="3" applyFont="1" applyBorder="1" applyAlignment="1">
      <alignment horizontal="left" vertical="center" wrapText="1"/>
    </xf>
    <xf numFmtId="0" fontId="7" fillId="0" borderId="10" xfId="3" applyFont="1" applyBorder="1" applyAlignment="1">
      <alignment horizontal="left" vertical="center" wrapText="1"/>
    </xf>
    <xf numFmtId="0" fontId="7" fillId="0" borderId="11" xfId="3" applyFont="1" applyBorder="1" applyAlignment="1">
      <alignment horizontal="left" vertical="center" wrapText="1"/>
    </xf>
    <xf numFmtId="0" fontId="9" fillId="0" borderId="21" xfId="3" applyFont="1" applyBorder="1" applyAlignment="1">
      <alignment horizontal="left" vertical="center" wrapText="1"/>
    </xf>
    <xf numFmtId="0" fontId="9" fillId="0" borderId="22" xfId="3" applyFont="1" applyBorder="1" applyAlignment="1">
      <alignment horizontal="left" vertical="center" wrapText="1"/>
    </xf>
    <xf numFmtId="0" fontId="9" fillId="0" borderId="25" xfId="3" applyFont="1" applyBorder="1" applyAlignment="1">
      <alignment horizontal="left" vertical="center" wrapText="1"/>
    </xf>
    <xf numFmtId="0" fontId="9" fillId="0" borderId="26" xfId="3" applyFont="1" applyBorder="1" applyAlignment="1">
      <alignment horizontal="left" vertical="center" wrapText="1"/>
    </xf>
    <xf numFmtId="0" fontId="7" fillId="0" borderId="32" xfId="3" applyFont="1" applyBorder="1" applyAlignment="1">
      <alignment horizontal="left" vertical="center" wrapText="1"/>
    </xf>
    <xf numFmtId="0" fontId="7" fillId="0" borderId="21" xfId="3" applyFont="1" applyBorder="1" applyAlignment="1">
      <alignment horizontal="left" vertical="center" wrapText="1"/>
    </xf>
    <xf numFmtId="0" fontId="7" fillId="0" borderId="22" xfId="3" applyFont="1" applyBorder="1" applyAlignment="1">
      <alignment horizontal="left" vertical="center" wrapText="1"/>
    </xf>
    <xf numFmtId="0" fontId="9" fillId="0" borderId="21" xfId="3" applyFont="1" applyBorder="1" applyAlignment="1">
      <alignment horizontal="left" vertical="center"/>
    </xf>
    <xf numFmtId="0" fontId="9" fillId="0" borderId="22" xfId="3" applyFont="1" applyBorder="1" applyAlignment="1">
      <alignment horizontal="left" vertical="center"/>
    </xf>
    <xf numFmtId="0" fontId="6" fillId="0" borderId="12" xfId="3" applyFont="1" applyBorder="1" applyAlignment="1">
      <alignment horizontal="left" vertical="center" wrapText="1"/>
    </xf>
    <xf numFmtId="0" fontId="7" fillId="0" borderId="23" xfId="3" applyFont="1" applyBorder="1" applyAlignment="1">
      <alignment horizontal="left" vertical="center" wrapText="1"/>
    </xf>
    <xf numFmtId="0" fontId="6" fillId="0" borderId="25" xfId="3" applyFont="1" applyBorder="1" applyAlignment="1">
      <alignment horizontal="center" vertical="center" wrapText="1"/>
    </xf>
    <xf numFmtId="0" fontId="6" fillId="0" borderId="26" xfId="3" applyFont="1" applyBorder="1" applyAlignment="1">
      <alignment horizontal="center" vertical="center" wrapText="1"/>
    </xf>
    <xf numFmtId="0" fontId="15" fillId="0" borderId="25" xfId="3" applyFont="1" applyBorder="1" applyAlignment="1">
      <alignment horizontal="left" vertical="center" wrapText="1"/>
    </xf>
    <xf numFmtId="0" fontId="15" fillId="0" borderId="26" xfId="3" applyFont="1" applyBorder="1" applyAlignment="1">
      <alignment horizontal="left" vertical="center" wrapText="1"/>
    </xf>
    <xf numFmtId="0" fontId="7" fillId="0" borderId="35" xfId="3" applyFont="1" applyBorder="1" applyAlignment="1">
      <alignment horizontal="left" vertical="center" wrapText="1"/>
    </xf>
    <xf numFmtId="0" fontId="7" fillId="0" borderId="36" xfId="3" applyFont="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6" fillId="0" borderId="39" xfId="3" applyFont="1" applyBorder="1" applyAlignment="1">
      <alignment horizontal="left" vertical="center"/>
    </xf>
    <xf numFmtId="0" fontId="6" fillId="0" borderId="22" xfId="3" applyFont="1" applyBorder="1" applyAlignment="1">
      <alignment horizontal="left" vertical="center"/>
    </xf>
    <xf numFmtId="0" fontId="11" fillId="0" borderId="15" xfId="1" applyFont="1" applyBorder="1" applyAlignment="1">
      <alignment horizontal="left" vertical="center" wrapText="1"/>
    </xf>
    <xf numFmtId="0" fontId="11" fillId="0" borderId="16" xfId="1" applyFont="1" applyBorder="1" applyAlignment="1">
      <alignment horizontal="left" vertical="center" wrapText="1"/>
    </xf>
    <xf numFmtId="0" fontId="11" fillId="0" borderId="0" xfId="1" applyFont="1" applyAlignment="1">
      <alignment horizontal="left" vertical="center"/>
    </xf>
    <xf numFmtId="0" fontId="10" fillId="0" borderId="0" xfId="1" applyFont="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3" fillId="0" borderId="21" xfId="1" applyFont="1" applyBorder="1" applyAlignment="1">
      <alignment horizontal="left" vertical="center" wrapText="1"/>
    </xf>
    <xf numFmtId="0" fontId="13" fillId="0" borderId="22" xfId="1" applyFont="1" applyBorder="1" applyAlignment="1">
      <alignment horizontal="left" vertical="center" wrapText="1"/>
    </xf>
    <xf numFmtId="0" fontId="13" fillId="0" borderId="25" xfId="1" applyFont="1" applyBorder="1" applyAlignment="1">
      <alignment horizontal="left" vertical="center" wrapText="1"/>
    </xf>
    <xf numFmtId="0" fontId="13" fillId="0" borderId="26" xfId="1" applyFont="1" applyBorder="1" applyAlignment="1">
      <alignment horizontal="left" vertical="center" wrapText="1"/>
    </xf>
    <xf numFmtId="0" fontId="11" fillId="0" borderId="30" xfId="1" applyFont="1" applyBorder="1" applyAlignment="1">
      <alignment horizontal="left" vertical="center" wrapText="1"/>
    </xf>
    <xf numFmtId="0" fontId="11" fillId="0" borderId="31" xfId="1" applyFont="1" applyBorder="1" applyAlignment="1">
      <alignment horizontal="left" vertical="center" wrapText="1"/>
    </xf>
    <xf numFmtId="0" fontId="11" fillId="0" borderId="21" xfId="1" applyFont="1" applyBorder="1" applyAlignment="1">
      <alignment horizontal="left" vertical="center" wrapText="1"/>
    </xf>
    <xf numFmtId="0" fontId="11" fillId="0" borderId="22" xfId="1" applyFont="1" applyBorder="1" applyAlignment="1">
      <alignment horizontal="left" vertical="center" wrapText="1"/>
    </xf>
    <xf numFmtId="0" fontId="13" fillId="0" borderId="15" xfId="1" applyFont="1" applyBorder="1" applyAlignment="1">
      <alignment horizontal="left" vertical="center" wrapText="1"/>
    </xf>
    <xf numFmtId="0" fontId="13" fillId="0" borderId="16" xfId="1" applyFont="1" applyBorder="1" applyAlignment="1">
      <alignment horizontal="left" vertical="center" wrapText="1"/>
    </xf>
    <xf numFmtId="0" fontId="11" fillId="0" borderId="25" xfId="1" applyFont="1" applyBorder="1" applyAlignment="1">
      <alignment horizontal="left" vertical="center" wrapText="1"/>
    </xf>
    <xf numFmtId="0" fontId="11" fillId="0" borderId="26" xfId="1" applyFont="1" applyBorder="1" applyAlignment="1">
      <alignment horizontal="left" vertical="center" wrapText="1"/>
    </xf>
    <xf numFmtId="0" fontId="13" fillId="0" borderId="21" xfId="1" applyFont="1" applyBorder="1" applyAlignment="1">
      <alignment horizontal="left" vertical="center"/>
    </xf>
    <xf numFmtId="0" fontId="13" fillId="0" borderId="22" xfId="1" applyFont="1" applyBorder="1" applyAlignment="1">
      <alignment horizontal="left" vertical="center"/>
    </xf>
    <xf numFmtId="0" fontId="15" fillId="0" borderId="25" xfId="1" applyFont="1" applyBorder="1" applyAlignment="1">
      <alignment horizontal="left" vertical="center" wrapText="1"/>
    </xf>
    <xf numFmtId="0" fontId="15" fillId="0" borderId="26" xfId="1" applyFont="1" applyBorder="1" applyAlignment="1">
      <alignment horizontal="left" vertical="center" wrapText="1"/>
    </xf>
    <xf numFmtId="0" fontId="11" fillId="0" borderId="35" xfId="1" applyFont="1" applyBorder="1" applyAlignment="1">
      <alignment horizontal="left" vertical="center" wrapText="1"/>
    </xf>
    <xf numFmtId="0" fontId="11" fillId="0" borderId="36" xfId="1" applyFont="1" applyBorder="1" applyAlignment="1">
      <alignment horizontal="left" vertical="center" wrapText="1"/>
    </xf>
    <xf numFmtId="0" fontId="10" fillId="0" borderId="12" xfId="1" applyFont="1" applyBorder="1" applyAlignment="1">
      <alignment horizontal="left" vertical="center" wrapText="1"/>
    </xf>
    <xf numFmtId="0" fontId="11" fillId="0" borderId="23" xfId="1" applyFont="1" applyBorder="1" applyAlignment="1">
      <alignment horizontal="left"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1" fillId="0" borderId="32" xfId="1" applyFont="1" applyBorder="1" applyAlignment="1">
      <alignment horizontal="left" vertical="center" wrapText="1"/>
    </xf>
    <xf numFmtId="0" fontId="10" fillId="0" borderId="41" xfId="1" applyFont="1" applyBorder="1" applyAlignment="1">
      <alignment horizontal="left" vertical="center"/>
    </xf>
    <xf numFmtId="0" fontId="10" fillId="0" borderId="26" xfId="1" applyFont="1" applyBorder="1" applyAlignment="1">
      <alignment horizontal="left" vertical="center"/>
    </xf>
    <xf numFmtId="0" fontId="17" fillId="0" borderId="25" xfId="3" applyFont="1" applyBorder="1" applyAlignment="1">
      <alignment horizontal="left" vertical="center" wrapText="1"/>
    </xf>
    <xf numFmtId="0" fontId="17" fillId="0" borderId="26" xfId="3" applyFont="1" applyBorder="1" applyAlignment="1">
      <alignment horizontal="left" vertical="center" wrapText="1"/>
    </xf>
    <xf numFmtId="0" fontId="4" fillId="0" borderId="35" xfId="3" applyFont="1" applyBorder="1" applyAlignment="1">
      <alignment horizontal="left" vertical="center" wrapText="1"/>
    </xf>
    <xf numFmtId="0" fontId="4" fillId="0" borderId="36" xfId="3" applyFont="1" applyBorder="1" applyAlignment="1">
      <alignment horizontal="left"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5" xfId="3" applyFont="1" applyBorder="1" applyAlignment="1">
      <alignment horizontal="left" vertical="center" wrapText="1"/>
    </xf>
    <xf numFmtId="0" fontId="4" fillId="0" borderId="16" xfId="3" applyFont="1" applyBorder="1" applyAlignment="1">
      <alignment horizontal="left" vertical="center" wrapText="1"/>
    </xf>
    <xf numFmtId="0" fontId="4" fillId="0" borderId="23" xfId="3" applyFont="1" applyBorder="1" applyAlignment="1">
      <alignment horizontal="left" vertical="center" wrapText="1"/>
    </xf>
    <xf numFmtId="0" fontId="16" fillId="0" borderId="21" xfId="3" applyFont="1" applyBorder="1" applyAlignment="1">
      <alignment horizontal="left" vertical="center" wrapText="1"/>
    </xf>
    <xf numFmtId="0" fontId="16" fillId="0" borderId="22" xfId="3" applyFont="1" applyBorder="1" applyAlignment="1">
      <alignment horizontal="left" vertical="center" wrapText="1"/>
    </xf>
    <xf numFmtId="0" fontId="4" fillId="0" borderId="10" xfId="3" applyFont="1" applyBorder="1" applyAlignment="1">
      <alignment horizontal="left" vertical="center" wrapText="1"/>
    </xf>
    <xf numFmtId="0" fontId="4" fillId="0" borderId="11" xfId="3" applyFont="1" applyBorder="1" applyAlignment="1">
      <alignment horizontal="left" vertical="center" wrapText="1"/>
    </xf>
    <xf numFmtId="0" fontId="16" fillId="0" borderId="25" xfId="3" applyFont="1" applyBorder="1" applyAlignment="1">
      <alignment horizontal="left" vertical="center" wrapText="1"/>
    </xf>
    <xf numFmtId="0" fontId="16" fillId="0" borderId="26" xfId="3" applyFont="1" applyBorder="1" applyAlignment="1">
      <alignment horizontal="left" vertical="center" wrapText="1"/>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4" fillId="0" borderId="0" xfId="3" applyFont="1" applyAlignment="1">
      <alignment horizontal="left" vertical="center"/>
    </xf>
    <xf numFmtId="0" fontId="5" fillId="0" borderId="0" xfId="3" applyFont="1" applyAlignment="1">
      <alignment horizontal="center" vertical="center" wrapText="1"/>
    </xf>
    <xf numFmtId="0" fontId="5" fillId="0" borderId="5" xfId="3" applyFont="1" applyBorder="1" applyAlignment="1">
      <alignment horizontal="center" vertical="center" wrapText="1"/>
    </xf>
    <xf numFmtId="0" fontId="5" fillId="0" borderId="6" xfId="3" applyFont="1" applyBorder="1" applyAlignment="1">
      <alignment horizontal="center" vertical="center" wrapText="1"/>
    </xf>
  </cellXfs>
  <cellStyles count="4">
    <cellStyle name="Normal" xfId="0" builtinId="0"/>
    <cellStyle name="Normal 2" xfId="1" xr:uid="{47955F33-831A-4D65-A9C4-83468FD266A9}"/>
    <cellStyle name="Normal 3" xfId="3" xr:uid="{EE119CAD-C460-487F-A3B1-F619A88E2C0D}"/>
    <cellStyle name="Percent 2" xfId="2" xr:uid="{9C6B60A9-56E0-4E12-9266-97FF798258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STRADAL_DESZAPEZIRE_UAT%20TG.MURES\1.%20CONTRACT\Licitatie_Solicitare%20clarificari%20si%20raspunsuri\drafturi\Targu%20Mures%20ccp+desz_22.05.2023%20(2).xlsx" TargetMode="External"/><Relationship Id="rId1" Type="http://schemas.openxmlformats.org/officeDocument/2006/relationships/externalLinkPath" Target="/STRADAL_DESZAPEZIRE_UAT%20TG.MURES/1.%20CONTRACT/Licitatie_Solicitare%20clarificari%20si%20raspunsuri/drafturi/Targu%20Mures%20ccp+desz_22.05.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STRADAL_DESZAPEZIRE_UAT%20TG.MURES\2.%20IMPLEMENTARE%20CONTRACT\1.%20CORESPONDENTA%20UAT\Ajustare%20tarif_09.10.2024\11.12.2024\Ajustare%20tarife%20salubrizare%20stradala%20Tg%20Mures%20oct%202024%20(2).xlsx" TargetMode="External"/><Relationship Id="rId1" Type="http://schemas.openxmlformats.org/officeDocument/2006/relationships/externalLinkPath" Target="/STRADAL_DESZAPEZIRE_UAT%20TG.MURES/2.%20IMPLEMENTARE%20CONTRACT/1.%20CORESPONDENTA%20UAT/Ajustare%20tarif_09.10.2024/11.12.2024/Ajustare%20tarife%20salubrizare%20stradala%20Tg%20Mures%20oct%202024%20(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STRADAL_DESZAPEZIRE_UAT%20TG.MURES\1.%20CONTRACT\Licitatie_Solicitare%20clarificari%20si%20raspunsuri\drafturi\LICITATIE%20STRADAL_NOU\12.12.2023\Targu%20Mures%20ccp+desz_22.05.2023%20(2).xlsx" TargetMode="External"/><Relationship Id="rId1" Type="http://schemas.openxmlformats.org/officeDocument/2006/relationships/externalLinkPath" Target="/STRADAL_DESZAPEZIRE_UAT%20TG.MURES/1.%20CONTRACT/Licitatie_Solicitare%20clarificari%20si%20raspunsuri/drafturi/LICITATIE%20STRADAL_NOU/12.12.2023/Targu%20Mures%20ccp+desz_22.05.2023%2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STRADAL_DESZAPEZIRE_UAT%20TG.MURES\2.%20IMPLEMENTARE%20CONTRACT\1.%20CORESPONDENTA%20UAT\AJUSTARE%20TARIF\14.04.2025\Targu%20Mures%20ccp+desz_22.05.2023%20(2).xlsx" TargetMode="External"/><Relationship Id="rId1" Type="http://schemas.openxmlformats.org/officeDocument/2006/relationships/externalLinkPath" Target="/STRADAL_DESZAPEZIRE_UAT%20TG.MURES/2.%20IMPLEMENTARE%20CONTRACT/1.%20CORESPONDENTA%20UAT/AJUSTARE%20TARIF/14.04.2025/Targu%20Mures%20ccp+desz_22.05.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sheetName val="T"/>
      <sheetName val="t1"/>
      <sheetName val="t2"/>
      <sheetName val="t3"/>
      <sheetName val="t4"/>
      <sheetName val="t5"/>
      <sheetName val="t6"/>
      <sheetName val="t7"/>
      <sheetName val="t8"/>
      <sheetName val="t9"/>
      <sheetName val="t10"/>
      <sheetName val="t10.1"/>
      <sheetName val="t11"/>
      <sheetName val="t12"/>
      <sheetName val="t13"/>
      <sheetName val="t14"/>
      <sheetName val="t15"/>
      <sheetName val="t16"/>
      <sheetName val="t17"/>
      <sheetName val="t18"/>
      <sheetName val="t19"/>
      <sheetName val="t20"/>
      <sheetName val="t21"/>
      <sheetName val="t22"/>
      <sheetName val="t23"/>
      <sheetName val="T ex"/>
      <sheetName val="Pers"/>
      <sheetName val="Masini_2"/>
      <sheetName val="ALOCARE PENTRU ACTIVITATI"/>
      <sheetName val="SARARITA SI CISTERNE"/>
      <sheetName val="Auto"/>
    </sheetNames>
    <sheetDataSet>
      <sheetData sheetId="0">
        <row r="4">
          <cell r="C4">
            <v>32062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06">
          <cell r="K206">
            <v>60392.628082270821</v>
          </cell>
        </row>
        <row r="238">
          <cell r="K238">
            <v>3279</v>
          </cell>
        </row>
        <row r="254">
          <cell r="K254">
            <v>0</v>
          </cell>
        </row>
        <row r="263">
          <cell r="K263">
            <v>4500</v>
          </cell>
        </row>
        <row r="315">
          <cell r="K315">
            <v>17989.473700000002</v>
          </cell>
        </row>
        <row r="430">
          <cell r="K430">
            <v>0</v>
          </cell>
        </row>
        <row r="436">
          <cell r="K436">
            <v>7875</v>
          </cell>
        </row>
        <row r="500">
          <cell r="K500">
            <v>52600.237791379055</v>
          </cell>
        </row>
        <row r="607">
          <cell r="K607">
            <v>0</v>
          </cell>
        </row>
        <row r="615">
          <cell r="K615">
            <v>0</v>
          </cell>
        </row>
        <row r="624">
          <cell r="K624">
            <v>0</v>
          </cell>
        </row>
        <row r="736">
          <cell r="K736">
            <v>28682.277910113837</v>
          </cell>
        </row>
        <row r="895">
          <cell r="K895">
            <v>28120.624999999996</v>
          </cell>
        </row>
      </sheetData>
      <sheetData sheetId="27">
        <row r="18">
          <cell r="I18">
            <v>2322056.6739601437</v>
          </cell>
          <cell r="L18">
            <v>75900.686507719816</v>
          </cell>
        </row>
      </sheetData>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CentralizatorTarife"/>
      <sheetName val="t1"/>
      <sheetName val="t2"/>
      <sheetName val="t3"/>
      <sheetName val="t4"/>
      <sheetName val="t5"/>
      <sheetName val="t6"/>
      <sheetName val="t7"/>
      <sheetName val="t8"/>
      <sheetName val="t9"/>
      <sheetName val="t10"/>
      <sheetName val="t10.1"/>
      <sheetName val="t11"/>
      <sheetName val="t12"/>
      <sheetName val="t13"/>
      <sheetName val="t14"/>
      <sheetName val="t15"/>
      <sheetName val="t16"/>
      <sheetName val="t17"/>
      <sheetName val="t18"/>
      <sheetName val="t19"/>
      <sheetName val="t20"/>
      <sheetName val="t21"/>
      <sheetName val="t22"/>
      <sheetName val="t23"/>
    </sheetNames>
    <sheetDataSet>
      <sheetData sheetId="0" refreshError="1"/>
      <sheetData sheetId="1" refreshError="1">
        <row r="31">
          <cell r="C31">
            <v>1.0625</v>
          </cell>
        </row>
        <row r="34">
          <cell r="A34" t="str">
            <v>Operator,</v>
          </cell>
        </row>
        <row r="35">
          <cell r="A35" t="str">
            <v>S.C. SYLEVY CLEANING S.R.L.</v>
          </cell>
        </row>
        <row r="36">
          <cell r="A36" t="str">
            <v>Reprezentant legal,</v>
          </cell>
        </row>
        <row r="37">
          <cell r="A37" t="str">
            <v>Szilard-Levente ILYES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sheetName val="T"/>
      <sheetName val="t1"/>
      <sheetName val="t2"/>
      <sheetName val="t3"/>
      <sheetName val="t4"/>
      <sheetName val="t5"/>
      <sheetName val="t6"/>
      <sheetName val="t7"/>
      <sheetName val="t8"/>
      <sheetName val="t9"/>
      <sheetName val="t10"/>
      <sheetName val="t10.1"/>
      <sheetName val="t11"/>
      <sheetName val="t12"/>
      <sheetName val="t13"/>
      <sheetName val="t14"/>
      <sheetName val="t15"/>
      <sheetName val="t16"/>
      <sheetName val="t17"/>
      <sheetName val="t18"/>
      <sheetName val="t19"/>
      <sheetName val="t20"/>
      <sheetName val="t21"/>
      <sheetName val="t22"/>
      <sheetName val="t23"/>
      <sheetName val="T ex"/>
      <sheetName val="Pers"/>
      <sheetName val="Masini_2"/>
      <sheetName val="ALOCARE PENTRU ACTIVITATI"/>
      <sheetName val="SARARITA SI CISTERNE"/>
      <sheetName val="Auto"/>
    </sheetNames>
    <sheetDataSet>
      <sheetData sheetId="0">
        <row r="11">
          <cell r="C11">
            <v>15000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13">
          <cell r="K213">
            <v>241669.71993168251</v>
          </cell>
        </row>
        <row r="254">
          <cell r="K254">
            <v>0</v>
          </cell>
        </row>
        <row r="270">
          <cell r="K270">
            <v>7500</v>
          </cell>
        </row>
        <row r="337">
          <cell r="K337">
            <v>2805.1509000000001</v>
          </cell>
        </row>
        <row r="430">
          <cell r="K430">
            <v>0</v>
          </cell>
        </row>
        <row r="443">
          <cell r="K443">
            <v>13125</v>
          </cell>
        </row>
        <row r="507">
          <cell r="K507">
            <v>1357.6708948648827</v>
          </cell>
        </row>
        <row r="624">
          <cell r="K624">
            <v>0</v>
          </cell>
        </row>
        <row r="644">
          <cell r="K644">
            <v>132172.4240359246</v>
          </cell>
        </row>
        <row r="755">
          <cell r="K755">
            <v>44473.419195890339</v>
          </cell>
        </row>
      </sheetData>
      <sheetData sheetId="27">
        <row r="25">
          <cell r="I25">
            <v>977256.87723909714</v>
          </cell>
          <cell r="L25">
            <v>13658.47490335743</v>
          </cell>
        </row>
      </sheetData>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sheetName val="T"/>
      <sheetName val="t1"/>
      <sheetName val="t2"/>
      <sheetName val="t3"/>
      <sheetName val="t4"/>
      <sheetName val="t5"/>
      <sheetName val="t6"/>
      <sheetName val="t7"/>
      <sheetName val="t8"/>
      <sheetName val="t9"/>
      <sheetName val="t10"/>
      <sheetName val="t10.1"/>
      <sheetName val="t11"/>
      <sheetName val="t12"/>
      <sheetName val="t13"/>
      <sheetName val="t14"/>
      <sheetName val="t15"/>
      <sheetName val="t16"/>
      <sheetName val="t17"/>
      <sheetName val="t18"/>
      <sheetName val="t19"/>
      <sheetName val="t20"/>
      <sheetName val="t21"/>
      <sheetName val="t22"/>
      <sheetName val="t23"/>
      <sheetName val="T ex"/>
      <sheetName val="Pers"/>
      <sheetName val="Masini_2"/>
      <sheetName val="ALOCARE PENTRU ACTIVITATI"/>
      <sheetName val="SARARITA SI CISTERNE"/>
      <sheetName val="Auto"/>
    </sheetNames>
    <sheetDataSet>
      <sheetData sheetId="0">
        <row r="4">
          <cell r="C4">
            <v>32062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06">
          <cell r="K206">
            <v>60392.628082270821</v>
          </cell>
        </row>
        <row r="238">
          <cell r="K238">
            <v>3279</v>
          </cell>
        </row>
        <row r="254">
          <cell r="K254">
            <v>0</v>
          </cell>
        </row>
        <row r="263">
          <cell r="K263">
            <v>4500</v>
          </cell>
        </row>
        <row r="315">
          <cell r="K315">
            <v>17989.473700000002</v>
          </cell>
        </row>
        <row r="430">
          <cell r="K430">
            <v>0</v>
          </cell>
        </row>
        <row r="436">
          <cell r="K436">
            <v>7875</v>
          </cell>
        </row>
        <row r="500">
          <cell r="K500">
            <v>52600.237791379055</v>
          </cell>
        </row>
        <row r="607">
          <cell r="K607">
            <v>0</v>
          </cell>
        </row>
        <row r="615">
          <cell r="K615">
            <v>0</v>
          </cell>
        </row>
        <row r="624">
          <cell r="K624">
            <v>0</v>
          </cell>
        </row>
        <row r="736">
          <cell r="K736">
            <v>28682.277910113837</v>
          </cell>
        </row>
        <row r="895">
          <cell r="K895">
            <v>28120.624999999996</v>
          </cell>
        </row>
      </sheetData>
      <sheetData sheetId="27">
        <row r="18">
          <cell r="I18">
            <v>2322056.6739601437</v>
          </cell>
          <cell r="L18">
            <v>75900.686507719816</v>
          </cell>
        </row>
      </sheetData>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44EE6-C729-44AA-BCC8-C5E20B4509C4}">
  <sheetPr>
    <tabColor rgb="FF00B050"/>
    <pageSetUpPr fitToPage="1"/>
  </sheetPr>
  <dimension ref="A1:T50"/>
  <sheetViews>
    <sheetView topLeftCell="A20" zoomScaleNormal="100" workbookViewId="0">
      <selection activeCell="H22" sqref="H22"/>
    </sheetView>
  </sheetViews>
  <sheetFormatPr defaultColWidth="9.140625" defaultRowHeight="15" x14ac:dyDescent="0.25"/>
  <cols>
    <col min="1" max="1" width="6.5703125" style="63" customWidth="1"/>
    <col min="2" max="2" width="50.7109375" style="63" customWidth="1"/>
    <col min="3" max="3" width="11.7109375" style="63" bestFit="1" customWidth="1"/>
    <col min="4" max="4" width="12.140625" style="64" customWidth="1"/>
    <col min="5" max="5" width="14.42578125" style="63" bestFit="1" customWidth="1"/>
    <col min="6" max="6" width="9.140625" style="63"/>
    <col min="7" max="7" width="11.85546875" style="63" bestFit="1" customWidth="1"/>
    <col min="8" max="8" width="11.5703125" style="63" bestFit="1" customWidth="1"/>
    <col min="9" max="9" width="11.85546875" style="63" bestFit="1" customWidth="1"/>
    <col min="10" max="10" width="9.140625" style="63"/>
    <col min="11" max="11" width="11.85546875" style="63" bestFit="1" customWidth="1"/>
    <col min="12" max="19" width="9.140625" style="63"/>
    <col min="20" max="20" width="11.85546875" style="63" bestFit="1" customWidth="1"/>
    <col min="21" max="16384" width="9.140625" style="63"/>
  </cols>
  <sheetData>
    <row r="1" spans="1:5" ht="15.75" hidden="1" thickBot="1" x14ac:dyDescent="0.3">
      <c r="A1" s="63" t="s">
        <v>0</v>
      </c>
    </row>
    <row r="2" spans="1:5" ht="15.75" hidden="1" thickBot="1" x14ac:dyDescent="0.3">
      <c r="A2" s="142" t="s">
        <v>1</v>
      </c>
      <c r="B2" s="142"/>
      <c r="C2" s="142"/>
      <c r="D2" s="142"/>
      <c r="E2" s="142"/>
    </row>
    <row r="3" spans="1:5" ht="15.75" hidden="1" thickBot="1" x14ac:dyDescent="0.3"/>
    <row r="4" spans="1:5" ht="43.15" hidden="1" customHeight="1" x14ac:dyDescent="0.25">
      <c r="A4" s="143" t="s">
        <v>2</v>
      </c>
      <c r="B4" s="143"/>
      <c r="C4" s="143"/>
      <c r="D4" s="143"/>
      <c r="E4" s="143"/>
    </row>
    <row r="5" spans="1:5" ht="48" customHeight="1" thickBot="1" x14ac:dyDescent="0.3">
      <c r="A5" s="144" t="s">
        <v>91</v>
      </c>
      <c r="B5" s="145"/>
      <c r="C5" s="145"/>
      <c r="D5" s="145"/>
      <c r="E5" s="146"/>
    </row>
    <row r="6" spans="1:5" ht="29.25" thickBot="1" x14ac:dyDescent="0.3">
      <c r="A6" s="65" t="s">
        <v>3</v>
      </c>
      <c r="B6" s="147" t="s">
        <v>4</v>
      </c>
      <c r="C6" s="148"/>
      <c r="D6" s="43" t="s">
        <v>5</v>
      </c>
      <c r="E6" s="66" t="s">
        <v>77</v>
      </c>
    </row>
    <row r="7" spans="1:5" s="9" customFormat="1" ht="14.25" x14ac:dyDescent="0.25">
      <c r="A7" s="6">
        <v>1</v>
      </c>
      <c r="B7" s="149" t="s">
        <v>6</v>
      </c>
      <c r="C7" s="150"/>
      <c r="D7" s="7" t="s">
        <v>7</v>
      </c>
      <c r="E7" s="8">
        <f>E8+E9+E14+E15+E16+E17+E20+E21+E22+E23+E28</f>
        <v>5138742.9024837641</v>
      </c>
    </row>
    <row r="8" spans="1:5" ht="15.75" thickBot="1" x14ac:dyDescent="0.3">
      <c r="A8" s="67" t="s">
        <v>8</v>
      </c>
      <c r="B8" s="151" t="s">
        <v>9</v>
      </c>
      <c r="C8" s="152"/>
      <c r="D8" s="68" t="s">
        <v>7</v>
      </c>
      <c r="E8" s="69">
        <f>'[1]T ex'!K206</f>
        <v>60392.628082270821</v>
      </c>
    </row>
    <row r="9" spans="1:5" x14ac:dyDescent="0.25">
      <c r="A9" s="70" t="s">
        <v>10</v>
      </c>
      <c r="B9" s="153" t="s">
        <v>11</v>
      </c>
      <c r="C9" s="154"/>
      <c r="D9" s="71" t="s">
        <v>7</v>
      </c>
      <c r="E9" s="72">
        <f>E10+E11+E12+E13</f>
        <v>3279</v>
      </c>
    </row>
    <row r="10" spans="1:5" s="42" customFormat="1" x14ac:dyDescent="0.25">
      <c r="A10" s="73" t="s">
        <v>12</v>
      </c>
      <c r="B10" s="155" t="s">
        <v>13</v>
      </c>
      <c r="C10" s="156"/>
      <c r="D10" s="74" t="s">
        <v>7</v>
      </c>
      <c r="E10" s="61">
        <v>0</v>
      </c>
    </row>
    <row r="11" spans="1:5" s="42" customFormat="1" x14ac:dyDescent="0.25">
      <c r="A11" s="73" t="s">
        <v>14</v>
      </c>
      <c r="B11" s="155" t="s">
        <v>15</v>
      </c>
      <c r="C11" s="156"/>
      <c r="D11" s="74" t="s">
        <v>7</v>
      </c>
      <c r="E11" s="61">
        <v>0</v>
      </c>
    </row>
    <row r="12" spans="1:5" s="42" customFormat="1" x14ac:dyDescent="0.25">
      <c r="A12" s="73" t="s">
        <v>16</v>
      </c>
      <c r="B12" s="155" t="s">
        <v>17</v>
      </c>
      <c r="C12" s="156"/>
      <c r="D12" s="74" t="s">
        <v>7</v>
      </c>
      <c r="E12" s="61">
        <f>'[1]T ex'!K238</f>
        <v>3279</v>
      </c>
    </row>
    <row r="13" spans="1:5" s="42" customFormat="1" ht="15.75" thickBot="1" x14ac:dyDescent="0.3">
      <c r="A13" s="75" t="s">
        <v>18</v>
      </c>
      <c r="B13" s="157" t="s">
        <v>19</v>
      </c>
      <c r="C13" s="158"/>
      <c r="D13" s="76" t="s">
        <v>7</v>
      </c>
      <c r="E13" s="77">
        <f>'[1]T ex'!K254</f>
        <v>0</v>
      </c>
    </row>
    <row r="14" spans="1:5" ht="29.25" customHeight="1" x14ac:dyDescent="0.25">
      <c r="A14" s="78" t="s">
        <v>20</v>
      </c>
      <c r="B14" s="140" t="s">
        <v>21</v>
      </c>
      <c r="C14" s="141"/>
      <c r="D14" s="79" t="s">
        <v>7</v>
      </c>
      <c r="E14" s="80">
        <f>'[1]T ex'!K263</f>
        <v>4500</v>
      </c>
    </row>
    <row r="15" spans="1:5" x14ac:dyDescent="0.25">
      <c r="A15" s="27" t="s">
        <v>22</v>
      </c>
      <c r="B15" s="160" t="s">
        <v>23</v>
      </c>
      <c r="C15" s="161"/>
      <c r="D15" s="30" t="s">
        <v>7</v>
      </c>
      <c r="E15" s="31">
        <v>0</v>
      </c>
    </row>
    <row r="16" spans="1:5" ht="15.75" thickBot="1" x14ac:dyDescent="0.3">
      <c r="A16" s="67" t="s">
        <v>24</v>
      </c>
      <c r="B16" s="151" t="s">
        <v>25</v>
      </c>
      <c r="C16" s="152"/>
      <c r="D16" s="68" t="s">
        <v>7</v>
      </c>
      <c r="E16" s="69">
        <f>'[1]T ex'!K315</f>
        <v>17989.473700000002</v>
      </c>
    </row>
    <row r="17" spans="1:20" x14ac:dyDescent="0.25">
      <c r="A17" s="70" t="s">
        <v>26</v>
      </c>
      <c r="B17" s="153" t="s">
        <v>27</v>
      </c>
      <c r="C17" s="154"/>
      <c r="D17" s="71" t="s">
        <v>7</v>
      </c>
      <c r="E17" s="72">
        <f>E18+E19</f>
        <v>7875</v>
      </c>
    </row>
    <row r="18" spans="1:20" s="42" customFormat="1" x14ac:dyDescent="0.25">
      <c r="A18" s="73" t="s">
        <v>28</v>
      </c>
      <c r="B18" s="155" t="s">
        <v>29</v>
      </c>
      <c r="C18" s="156"/>
      <c r="D18" s="74" t="s">
        <v>7</v>
      </c>
      <c r="E18" s="61">
        <f>'[1]T ex'!K430</f>
        <v>0</v>
      </c>
    </row>
    <row r="19" spans="1:20" s="42" customFormat="1" ht="15.75" thickBot="1" x14ac:dyDescent="0.3">
      <c r="A19" s="75" t="s">
        <v>30</v>
      </c>
      <c r="B19" s="157" t="s">
        <v>31</v>
      </c>
      <c r="C19" s="158"/>
      <c r="D19" s="76" t="s">
        <v>7</v>
      </c>
      <c r="E19" s="77">
        <f>'[1]T ex'!K436</f>
        <v>7875</v>
      </c>
    </row>
    <row r="20" spans="1:20" ht="30.75" customHeight="1" x14ac:dyDescent="0.25">
      <c r="A20" s="78" t="s">
        <v>32</v>
      </c>
      <c r="B20" s="140" t="s">
        <v>33</v>
      </c>
      <c r="C20" s="141"/>
      <c r="D20" s="79" t="s">
        <v>7</v>
      </c>
      <c r="E20" s="80">
        <f>'[1]T ex'!K500</f>
        <v>52600.237791379055</v>
      </c>
    </row>
    <row r="21" spans="1:20" x14ac:dyDescent="0.25">
      <c r="A21" s="27" t="s">
        <v>34</v>
      </c>
      <c r="B21" s="160" t="s">
        <v>35</v>
      </c>
      <c r="C21" s="161"/>
      <c r="D21" s="30" t="s">
        <v>7</v>
      </c>
      <c r="E21" s="31">
        <f>'[1]T ex'!K607</f>
        <v>0</v>
      </c>
    </row>
    <row r="22" spans="1:20" ht="15.75" thickBot="1" x14ac:dyDescent="0.3">
      <c r="A22" s="27" t="s">
        <v>36</v>
      </c>
      <c r="B22" s="160" t="s">
        <v>37</v>
      </c>
      <c r="C22" s="161"/>
      <c r="D22" s="30" t="s">
        <v>7</v>
      </c>
      <c r="E22" s="31">
        <f>'[1]T ex'!K615</f>
        <v>0</v>
      </c>
      <c r="H22" s="85"/>
    </row>
    <row r="23" spans="1:20" x14ac:dyDescent="0.25">
      <c r="A23" s="70" t="s">
        <v>38</v>
      </c>
      <c r="B23" s="153" t="s">
        <v>39</v>
      </c>
      <c r="C23" s="154"/>
      <c r="D23" s="71" t="s">
        <v>7</v>
      </c>
      <c r="E23" s="72">
        <f>E24+E25+E26+E27</f>
        <v>4963985.9379101144</v>
      </c>
    </row>
    <row r="24" spans="1:20" s="42" customFormat="1" x14ac:dyDescent="0.25">
      <c r="A24" s="73" t="s">
        <v>40</v>
      </c>
      <c r="B24" s="155" t="s">
        <v>41</v>
      </c>
      <c r="C24" s="156"/>
      <c r="D24" s="74" t="s">
        <v>7</v>
      </c>
      <c r="E24" s="61">
        <f>'[1]T ex'!K624</f>
        <v>0</v>
      </c>
    </row>
    <row r="25" spans="1:20" s="42" customFormat="1" x14ac:dyDescent="0.25">
      <c r="A25" s="73" t="s">
        <v>42</v>
      </c>
      <c r="B25" s="162" t="s">
        <v>43</v>
      </c>
      <c r="C25" s="163"/>
      <c r="D25" s="74" t="s">
        <v>7</v>
      </c>
      <c r="E25" s="61">
        <v>0</v>
      </c>
    </row>
    <row r="26" spans="1:20" s="42" customFormat="1" x14ac:dyDescent="0.25">
      <c r="A26" s="73" t="s">
        <v>44</v>
      </c>
      <c r="B26" s="155" t="s">
        <v>45</v>
      </c>
      <c r="C26" s="156"/>
      <c r="D26" s="74" t="s">
        <v>7</v>
      </c>
      <c r="E26" s="61">
        <f>'[1]T ex'!K736</f>
        <v>28682.277910113837</v>
      </c>
    </row>
    <row r="27" spans="1:20" s="86" customFormat="1" ht="15.75" thickBot="1" x14ac:dyDescent="0.3">
      <c r="A27" s="123" t="s">
        <v>46</v>
      </c>
      <c r="B27" s="168" t="s">
        <v>47</v>
      </c>
      <c r="C27" s="169"/>
      <c r="D27" s="124" t="s">
        <v>7</v>
      </c>
      <c r="E27" s="125">
        <v>4935303.66</v>
      </c>
      <c r="K27" s="87"/>
      <c r="T27" s="87"/>
    </row>
    <row r="28" spans="1:20" ht="31.5" customHeight="1" thickBot="1" x14ac:dyDescent="0.3">
      <c r="A28" s="81" t="s">
        <v>48</v>
      </c>
      <c r="B28" s="170" t="s">
        <v>49</v>
      </c>
      <c r="C28" s="171"/>
      <c r="D28" s="82" t="s">
        <v>7</v>
      </c>
      <c r="E28" s="83">
        <f>'[1]T ex'!K895</f>
        <v>28120.624999999996</v>
      </c>
    </row>
    <row r="29" spans="1:20" s="9" customFormat="1" ht="14.25" x14ac:dyDescent="0.25">
      <c r="A29" s="6" t="s">
        <v>50</v>
      </c>
      <c r="B29" s="149" t="s">
        <v>51</v>
      </c>
      <c r="C29" s="150"/>
      <c r="D29" s="7" t="s">
        <v>7</v>
      </c>
      <c r="E29" s="8">
        <f>E30+E31+E32+E33</f>
        <v>2450203.6356319669</v>
      </c>
    </row>
    <row r="30" spans="1:20" x14ac:dyDescent="0.25">
      <c r="A30" s="27" t="s">
        <v>52</v>
      </c>
      <c r="B30" s="160" t="s">
        <v>53</v>
      </c>
      <c r="C30" s="161"/>
      <c r="D30" s="30" t="s">
        <v>7</v>
      </c>
      <c r="E30" s="61">
        <f>[1]Pers!I18</f>
        <v>2322056.6739601437</v>
      </c>
    </row>
    <row r="31" spans="1:20" x14ac:dyDescent="0.25">
      <c r="A31" s="27" t="s">
        <v>54</v>
      </c>
      <c r="B31" s="28" t="s">
        <v>55</v>
      </c>
      <c r="C31" s="84">
        <v>2.2499999999999999E-2</v>
      </c>
      <c r="D31" s="30" t="s">
        <v>7</v>
      </c>
      <c r="E31" s="61">
        <f>E30*C31</f>
        <v>52246.27516410323</v>
      </c>
    </row>
    <row r="32" spans="1:20" x14ac:dyDescent="0.25">
      <c r="A32" s="27" t="s">
        <v>56</v>
      </c>
      <c r="B32" s="160" t="s">
        <v>57</v>
      </c>
      <c r="C32" s="161"/>
      <c r="D32" s="30" t="s">
        <v>7</v>
      </c>
      <c r="E32" s="61">
        <f>[1]Pers!L18</f>
        <v>75900.686507719816</v>
      </c>
    </row>
    <row r="33" spans="1:7" ht="15.75" thickBot="1" x14ac:dyDescent="0.3">
      <c r="A33" s="67" t="s">
        <v>58</v>
      </c>
      <c r="B33" s="151" t="s">
        <v>59</v>
      </c>
      <c r="C33" s="152"/>
      <c r="D33" s="68" t="s">
        <v>7</v>
      </c>
      <c r="E33" s="62">
        <v>0</v>
      </c>
    </row>
    <row r="34" spans="1:7" s="9" customFormat="1" ht="14.25" x14ac:dyDescent="0.25">
      <c r="A34" s="6" t="s">
        <v>60</v>
      </c>
      <c r="B34" s="164" t="s">
        <v>61</v>
      </c>
      <c r="C34" s="164"/>
      <c r="D34" s="7" t="s">
        <v>7</v>
      </c>
      <c r="E34" s="8">
        <f>E7+E29</f>
        <v>7588946.5381157305</v>
      </c>
    </row>
    <row r="35" spans="1:7" x14ac:dyDescent="0.25">
      <c r="A35" s="27" t="s">
        <v>62</v>
      </c>
      <c r="B35" s="165" t="s">
        <v>63</v>
      </c>
      <c r="C35" s="165"/>
      <c r="D35" s="30" t="s">
        <v>7</v>
      </c>
      <c r="E35" s="31">
        <v>0</v>
      </c>
    </row>
    <row r="36" spans="1:7" x14ac:dyDescent="0.25">
      <c r="A36" s="27" t="s">
        <v>64</v>
      </c>
      <c r="B36" s="165" t="s">
        <v>65</v>
      </c>
      <c r="C36" s="165"/>
      <c r="D36" s="30" t="s">
        <v>7</v>
      </c>
      <c r="E36" s="31">
        <f>E34+E35</f>
        <v>7588946.5381157305</v>
      </c>
    </row>
    <row r="37" spans="1:7" x14ac:dyDescent="0.25">
      <c r="A37" s="27" t="s">
        <v>66</v>
      </c>
      <c r="B37" s="28" t="s">
        <v>67</v>
      </c>
      <c r="C37" s="84">
        <v>1E-3</v>
      </c>
      <c r="D37" s="30" t="s">
        <v>7</v>
      </c>
      <c r="E37" s="31">
        <f>E36*C37</f>
        <v>7588.9465381157306</v>
      </c>
    </row>
    <row r="38" spans="1:7" x14ac:dyDescent="0.25">
      <c r="A38" s="27" t="s">
        <v>68</v>
      </c>
      <c r="B38" s="28" t="s">
        <v>69</v>
      </c>
      <c r="C38" s="29">
        <f>E38/E39</f>
        <v>0.29491736267473617</v>
      </c>
      <c r="D38" s="30" t="s">
        <v>7</v>
      </c>
      <c r="E38" s="31">
        <f>E36+E37</f>
        <v>7596535.4846538464</v>
      </c>
      <c r="G38" s="85"/>
    </row>
    <row r="39" spans="1:7" s="9" customFormat="1" ht="15" hidden="1" customHeight="1" x14ac:dyDescent="0.25">
      <c r="A39" s="33" t="s">
        <v>68</v>
      </c>
      <c r="B39" s="166" t="s">
        <v>70</v>
      </c>
      <c r="C39" s="167"/>
      <c r="D39" s="34" t="s">
        <v>7</v>
      </c>
      <c r="E39" s="35">
        <f>51516366.59/2</f>
        <v>25758183.295000002</v>
      </c>
    </row>
    <row r="40" spans="1:7" x14ac:dyDescent="0.25">
      <c r="A40" s="36" t="s">
        <v>71</v>
      </c>
      <c r="B40" s="159" t="s">
        <v>72</v>
      </c>
      <c r="C40" s="159"/>
      <c r="D40" s="37" t="s">
        <v>73</v>
      </c>
      <c r="E40" s="38">
        <f>[1]Anexa!C4/2</f>
        <v>16031</v>
      </c>
    </row>
    <row r="41" spans="1:7" s="9" customFormat="1" x14ac:dyDescent="0.25">
      <c r="A41" s="39" t="s">
        <v>74</v>
      </c>
      <c r="B41" s="174" t="s">
        <v>75</v>
      </c>
      <c r="C41" s="175"/>
      <c r="D41" s="40" t="s">
        <v>76</v>
      </c>
      <c r="E41" s="41">
        <f>E38/E40</f>
        <v>473.86535366813337</v>
      </c>
    </row>
    <row r="42" spans="1:7" x14ac:dyDescent="0.25">
      <c r="A42" s="63" t="s">
        <v>78</v>
      </c>
    </row>
    <row r="43" spans="1:7" x14ac:dyDescent="0.25">
      <c r="A43" s="63" t="s">
        <v>81</v>
      </c>
      <c r="B43" s="63" t="s">
        <v>79</v>
      </c>
    </row>
    <row r="44" spans="1:7" x14ac:dyDescent="0.25">
      <c r="B44" s="63" t="s">
        <v>84</v>
      </c>
    </row>
    <row r="45" spans="1:7" x14ac:dyDescent="0.25">
      <c r="B45" s="63" t="s">
        <v>90</v>
      </c>
    </row>
    <row r="46" spans="1:7" x14ac:dyDescent="0.25">
      <c r="A46" s="63" t="s">
        <v>80</v>
      </c>
      <c r="B46" s="63" t="s">
        <v>82</v>
      </c>
    </row>
    <row r="47" spans="1:7" x14ac:dyDescent="0.25">
      <c r="A47" s="172" t="str">
        <f>[2]CentralizatorTarife!$A$34</f>
        <v>Operator,</v>
      </c>
      <c r="B47" s="172"/>
      <c r="C47" s="172"/>
      <c r="D47" s="172"/>
      <c r="E47" s="172"/>
      <c r="F47" s="172"/>
    </row>
    <row r="48" spans="1:7" x14ac:dyDescent="0.25">
      <c r="A48" s="172" t="str">
        <f>[2]CentralizatorTarife!$A$35</f>
        <v>S.C. SYLEVY CLEANING S.R.L.</v>
      </c>
      <c r="B48" s="172"/>
      <c r="C48" s="172"/>
      <c r="D48" s="172"/>
      <c r="E48" s="172"/>
      <c r="F48" s="172"/>
    </row>
    <row r="49" spans="1:6" x14ac:dyDescent="0.25">
      <c r="A49" s="173" t="str">
        <f>[2]CentralizatorTarife!$A$36</f>
        <v>Reprezentant legal,</v>
      </c>
      <c r="B49" s="173"/>
      <c r="C49" s="173"/>
      <c r="D49" s="173"/>
      <c r="E49" s="173"/>
      <c r="F49" s="173"/>
    </row>
    <row r="50" spans="1:6" x14ac:dyDescent="0.25">
      <c r="A50" s="173" t="str">
        <f>[2]CentralizatorTarife!$A$37</f>
        <v>Szilard-Levente ILYES</v>
      </c>
      <c r="B50" s="173"/>
      <c r="C50" s="173"/>
      <c r="D50" s="173"/>
      <c r="E50" s="173"/>
      <c r="F50" s="173"/>
    </row>
  </sheetData>
  <mergeCells count="40">
    <mergeCell ref="A47:F47"/>
    <mergeCell ref="A48:F48"/>
    <mergeCell ref="A49:F49"/>
    <mergeCell ref="A50:F50"/>
    <mergeCell ref="B41:C41"/>
    <mergeCell ref="B36:C36"/>
    <mergeCell ref="B39:C39"/>
    <mergeCell ref="B27:C27"/>
    <mergeCell ref="B28:C28"/>
    <mergeCell ref="B29:C29"/>
    <mergeCell ref="B30:C30"/>
    <mergeCell ref="B32:C32"/>
    <mergeCell ref="B40:C40"/>
    <mergeCell ref="B26:C26"/>
    <mergeCell ref="B15:C15"/>
    <mergeCell ref="B16:C16"/>
    <mergeCell ref="B17:C17"/>
    <mergeCell ref="B18:C18"/>
    <mergeCell ref="B19:C19"/>
    <mergeCell ref="B20:C20"/>
    <mergeCell ref="B21:C21"/>
    <mergeCell ref="B22:C22"/>
    <mergeCell ref="B23:C23"/>
    <mergeCell ref="B24:C24"/>
    <mergeCell ref="B25:C25"/>
    <mergeCell ref="B33:C33"/>
    <mergeCell ref="B34:C34"/>
    <mergeCell ref="B35:C35"/>
    <mergeCell ref="B14:C14"/>
    <mergeCell ref="A2:E2"/>
    <mergeCell ref="A4:E4"/>
    <mergeCell ref="A5:E5"/>
    <mergeCell ref="B6:C6"/>
    <mergeCell ref="B7:C7"/>
    <mergeCell ref="B8:C8"/>
    <mergeCell ref="B9:C9"/>
    <mergeCell ref="B10:C10"/>
    <mergeCell ref="B11:C11"/>
    <mergeCell ref="B12:C12"/>
    <mergeCell ref="B13:C13"/>
  </mergeCells>
  <pageMargins left="0.7" right="0.32" top="0.75" bottom="0.75" header="0.3" footer="0.3"/>
  <pageSetup scale="91" fitToHeight="0" orientation="portrait" r:id="rId1"/>
  <headerFooter>
    <oddHeader>&amp;L&amp;"-,Bold"&amp;UA3 - ATASAMENT ADRESA NR. 2946/10.04.2025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D923-EDDD-40C2-9D49-5E75AFE5DC8D}">
  <sheetPr>
    <tabColor rgb="FF00B050"/>
    <pageSetUpPr fitToPage="1"/>
  </sheetPr>
  <dimension ref="A1:H51"/>
  <sheetViews>
    <sheetView tabSelected="1" topLeftCell="A5" zoomScaleNormal="100" workbookViewId="0">
      <selection activeCell="K16" sqref="K16"/>
    </sheetView>
  </sheetViews>
  <sheetFormatPr defaultColWidth="9.140625" defaultRowHeight="15" x14ac:dyDescent="0.25"/>
  <cols>
    <col min="1" max="1" width="6.5703125" style="63" customWidth="1"/>
    <col min="2" max="2" width="50.7109375" style="63" customWidth="1"/>
    <col min="3" max="3" width="11.7109375" style="63" bestFit="1" customWidth="1"/>
    <col min="4" max="4" width="12.140625" style="64" customWidth="1"/>
    <col min="5" max="5" width="15.7109375" style="63" customWidth="1"/>
    <col min="6" max="6" width="9.140625" style="63"/>
    <col min="7" max="7" width="11.85546875" style="63" bestFit="1" customWidth="1"/>
    <col min="8" max="8" width="11.5703125" style="63" bestFit="1" customWidth="1"/>
    <col min="9" max="16384" width="9.140625" style="63"/>
  </cols>
  <sheetData>
    <row r="1" spans="1:8" ht="15.75" hidden="1" thickBot="1" x14ac:dyDescent="0.3">
      <c r="A1" s="63" t="s">
        <v>0</v>
      </c>
    </row>
    <row r="2" spans="1:8" ht="15.75" hidden="1" thickBot="1" x14ac:dyDescent="0.3">
      <c r="A2" s="142" t="s">
        <v>1</v>
      </c>
      <c r="B2" s="142"/>
      <c r="C2" s="142"/>
      <c r="D2" s="142"/>
      <c r="E2" s="142"/>
    </row>
    <row r="3" spans="1:8" ht="15.75" hidden="1" thickBot="1" x14ac:dyDescent="0.3"/>
    <row r="4" spans="1:8" ht="43.15" hidden="1" customHeight="1" x14ac:dyDescent="0.25">
      <c r="A4" s="143" t="s">
        <v>2</v>
      </c>
      <c r="B4" s="143"/>
      <c r="C4" s="143"/>
      <c r="D4" s="143"/>
      <c r="E4" s="143"/>
    </row>
    <row r="5" spans="1:8" ht="48" customHeight="1" thickBot="1" x14ac:dyDescent="0.3">
      <c r="A5" s="144" t="s">
        <v>92</v>
      </c>
      <c r="B5" s="145"/>
      <c r="C5" s="145"/>
      <c r="D5" s="145"/>
      <c r="E5" s="146"/>
    </row>
    <row r="6" spans="1:8" ht="29.25" thickBot="1" x14ac:dyDescent="0.3">
      <c r="A6" s="65" t="s">
        <v>3</v>
      </c>
      <c r="B6" s="147" t="s">
        <v>4</v>
      </c>
      <c r="C6" s="148"/>
      <c r="D6" s="43" t="s">
        <v>5</v>
      </c>
      <c r="E6" s="66" t="s">
        <v>77</v>
      </c>
    </row>
    <row r="7" spans="1:8" s="9" customFormat="1" ht="14.25" x14ac:dyDescent="0.25">
      <c r="A7" s="6">
        <v>1</v>
      </c>
      <c r="B7" s="149" t="s">
        <v>6</v>
      </c>
      <c r="C7" s="150"/>
      <c r="D7" s="7" t="s">
        <v>7</v>
      </c>
      <c r="E7" s="8">
        <f>E8+E9+E14+E15+E16+E17+E20+E21+E22+E23+E28</f>
        <v>6882078.3849583622</v>
      </c>
    </row>
    <row r="8" spans="1:8" ht="15.75" thickBot="1" x14ac:dyDescent="0.3">
      <c r="A8" s="67" t="s">
        <v>8</v>
      </c>
      <c r="B8" s="151" t="s">
        <v>9</v>
      </c>
      <c r="C8" s="152"/>
      <c r="D8" s="68" t="s">
        <v>7</v>
      </c>
      <c r="E8" s="69">
        <f>'[3]T ex'!K213</f>
        <v>241669.71993168251</v>
      </c>
    </row>
    <row r="9" spans="1:8" x14ac:dyDescent="0.25">
      <c r="A9" s="70" t="s">
        <v>10</v>
      </c>
      <c r="B9" s="153" t="s">
        <v>11</v>
      </c>
      <c r="C9" s="154"/>
      <c r="D9" s="71" t="s">
        <v>7</v>
      </c>
      <c r="E9" s="72">
        <f>E10+E11+E12+E13</f>
        <v>0</v>
      </c>
    </row>
    <row r="10" spans="1:8" s="42" customFormat="1" x14ac:dyDescent="0.25">
      <c r="A10" s="73" t="s">
        <v>12</v>
      </c>
      <c r="B10" s="155" t="s">
        <v>13</v>
      </c>
      <c r="C10" s="156"/>
      <c r="D10" s="74" t="s">
        <v>7</v>
      </c>
      <c r="E10" s="61">
        <v>0</v>
      </c>
    </row>
    <row r="11" spans="1:8" s="42" customFormat="1" x14ac:dyDescent="0.25">
      <c r="A11" s="73" t="s">
        <v>14</v>
      </c>
      <c r="B11" s="155" t="s">
        <v>15</v>
      </c>
      <c r="C11" s="156"/>
      <c r="D11" s="74" t="s">
        <v>7</v>
      </c>
      <c r="E11" s="61">
        <v>0</v>
      </c>
    </row>
    <row r="12" spans="1:8" s="42" customFormat="1" x14ac:dyDescent="0.25">
      <c r="A12" s="73" t="s">
        <v>16</v>
      </c>
      <c r="B12" s="155" t="s">
        <v>17</v>
      </c>
      <c r="C12" s="156"/>
      <c r="D12" s="74" t="s">
        <v>7</v>
      </c>
      <c r="E12" s="61">
        <v>0</v>
      </c>
    </row>
    <row r="13" spans="1:8" s="42" customFormat="1" ht="15.75" thickBot="1" x14ac:dyDescent="0.3">
      <c r="A13" s="75" t="s">
        <v>18</v>
      </c>
      <c r="B13" s="157" t="s">
        <v>19</v>
      </c>
      <c r="C13" s="158"/>
      <c r="D13" s="76" t="s">
        <v>7</v>
      </c>
      <c r="E13" s="77">
        <f>'[3]T ex'!K254</f>
        <v>0</v>
      </c>
    </row>
    <row r="14" spans="1:8" ht="29.25" customHeight="1" x14ac:dyDescent="0.25">
      <c r="A14" s="78" t="s">
        <v>20</v>
      </c>
      <c r="B14" s="140" t="s">
        <v>21</v>
      </c>
      <c r="C14" s="141"/>
      <c r="D14" s="79" t="s">
        <v>7</v>
      </c>
      <c r="E14" s="80">
        <f>'[3]T ex'!K270</f>
        <v>7500</v>
      </c>
    </row>
    <row r="15" spans="1:8" x14ac:dyDescent="0.25">
      <c r="A15" s="27" t="s">
        <v>22</v>
      </c>
      <c r="B15" s="160" t="s">
        <v>23</v>
      </c>
      <c r="C15" s="161"/>
      <c r="D15" s="30" t="s">
        <v>7</v>
      </c>
      <c r="E15" s="31">
        <v>0</v>
      </c>
    </row>
    <row r="16" spans="1:8" ht="15.75" thickBot="1" x14ac:dyDescent="0.3">
      <c r="A16" s="67" t="s">
        <v>24</v>
      </c>
      <c r="B16" s="151" t="s">
        <v>25</v>
      </c>
      <c r="C16" s="152"/>
      <c r="D16" s="68" t="s">
        <v>7</v>
      </c>
      <c r="E16" s="69">
        <f>'[3]T ex'!K337</f>
        <v>2805.1509000000001</v>
      </c>
      <c r="H16" s="85"/>
    </row>
    <row r="17" spans="1:5" x14ac:dyDescent="0.25">
      <c r="A17" s="70" t="s">
        <v>26</v>
      </c>
      <c r="B17" s="153" t="s">
        <v>27</v>
      </c>
      <c r="C17" s="154"/>
      <c r="D17" s="71" t="s">
        <v>7</v>
      </c>
      <c r="E17" s="72">
        <f>E18+E19</f>
        <v>13125</v>
      </c>
    </row>
    <row r="18" spans="1:5" s="42" customFormat="1" x14ac:dyDescent="0.25">
      <c r="A18" s="73" t="s">
        <v>28</v>
      </c>
      <c r="B18" s="155" t="s">
        <v>29</v>
      </c>
      <c r="C18" s="156"/>
      <c r="D18" s="74" t="s">
        <v>7</v>
      </c>
      <c r="E18" s="61">
        <f>'[3]T ex'!K430</f>
        <v>0</v>
      </c>
    </row>
    <row r="19" spans="1:5" s="42" customFormat="1" ht="15.75" thickBot="1" x14ac:dyDescent="0.3">
      <c r="A19" s="75" t="s">
        <v>30</v>
      </c>
      <c r="B19" s="157" t="s">
        <v>31</v>
      </c>
      <c r="C19" s="158"/>
      <c r="D19" s="76" t="s">
        <v>7</v>
      </c>
      <c r="E19" s="77">
        <f>'[3]T ex'!K443</f>
        <v>13125</v>
      </c>
    </row>
    <row r="20" spans="1:5" ht="30.75" customHeight="1" x14ac:dyDescent="0.25">
      <c r="A20" s="78" t="s">
        <v>32</v>
      </c>
      <c r="B20" s="140" t="s">
        <v>33</v>
      </c>
      <c r="C20" s="141"/>
      <c r="D20" s="79" t="s">
        <v>7</v>
      </c>
      <c r="E20" s="80">
        <f>'[3]T ex'!K507</f>
        <v>1357.6708948648827</v>
      </c>
    </row>
    <row r="21" spans="1:5" x14ac:dyDescent="0.25">
      <c r="A21" s="27" t="s">
        <v>34</v>
      </c>
      <c r="B21" s="160" t="s">
        <v>35</v>
      </c>
      <c r="C21" s="161"/>
      <c r="D21" s="30" t="s">
        <v>7</v>
      </c>
      <c r="E21" s="31">
        <v>0</v>
      </c>
    </row>
    <row r="22" spans="1:5" ht="15.75" thickBot="1" x14ac:dyDescent="0.3">
      <c r="A22" s="27" t="s">
        <v>36</v>
      </c>
      <c r="B22" s="160" t="s">
        <v>37</v>
      </c>
      <c r="C22" s="161"/>
      <c r="D22" s="30" t="s">
        <v>7</v>
      </c>
      <c r="E22" s="31">
        <v>0</v>
      </c>
    </row>
    <row r="23" spans="1:5" x14ac:dyDescent="0.25">
      <c r="A23" s="70" t="s">
        <v>38</v>
      </c>
      <c r="B23" s="153" t="s">
        <v>39</v>
      </c>
      <c r="C23" s="154"/>
      <c r="D23" s="71" t="s">
        <v>7</v>
      </c>
      <c r="E23" s="72">
        <f>E24+E25+E26+E27</f>
        <v>6615620.8432318149</v>
      </c>
    </row>
    <row r="24" spans="1:5" s="42" customFormat="1" x14ac:dyDescent="0.25">
      <c r="A24" s="73" t="s">
        <v>40</v>
      </c>
      <c r="B24" s="155" t="s">
        <v>41</v>
      </c>
      <c r="C24" s="156"/>
      <c r="D24" s="74" t="s">
        <v>7</v>
      </c>
      <c r="E24" s="61">
        <f>'[3]T ex'!K624</f>
        <v>0</v>
      </c>
    </row>
    <row r="25" spans="1:5" s="42" customFormat="1" x14ac:dyDescent="0.25">
      <c r="A25" s="73" t="s">
        <v>42</v>
      </c>
      <c r="B25" s="162" t="s">
        <v>43</v>
      </c>
      <c r="C25" s="163"/>
      <c r="D25" s="74" t="s">
        <v>7</v>
      </c>
      <c r="E25" s="61">
        <f>'[3]T ex'!K644</f>
        <v>132172.4240359246</v>
      </c>
    </row>
    <row r="26" spans="1:5" s="42" customFormat="1" x14ac:dyDescent="0.25">
      <c r="A26" s="73" t="s">
        <v>44</v>
      </c>
      <c r="B26" s="155" t="s">
        <v>45</v>
      </c>
      <c r="C26" s="156"/>
      <c r="D26" s="74" t="s">
        <v>7</v>
      </c>
      <c r="E26" s="61">
        <f>'[3]T ex'!K755</f>
        <v>44473.419195890339</v>
      </c>
    </row>
    <row r="27" spans="1:5" s="139" customFormat="1" ht="15.75" thickBot="1" x14ac:dyDescent="0.3">
      <c r="A27" s="123" t="s">
        <v>46</v>
      </c>
      <c r="B27" s="168" t="s">
        <v>47</v>
      </c>
      <c r="C27" s="169"/>
      <c r="D27" s="124" t="s">
        <v>7</v>
      </c>
      <c r="E27" s="138">
        <v>6438975</v>
      </c>
    </row>
    <row r="28" spans="1:5" ht="31.5" customHeight="1" thickBot="1" x14ac:dyDescent="0.3">
      <c r="A28" s="81" t="s">
        <v>48</v>
      </c>
      <c r="B28" s="170" t="s">
        <v>49</v>
      </c>
      <c r="C28" s="171"/>
      <c r="D28" s="82" t="s">
        <v>7</v>
      </c>
      <c r="E28" s="83">
        <v>0</v>
      </c>
    </row>
    <row r="29" spans="1:5" s="9" customFormat="1" ht="14.25" x14ac:dyDescent="0.25">
      <c r="A29" s="6" t="s">
        <v>50</v>
      </c>
      <c r="B29" s="149" t="s">
        <v>51</v>
      </c>
      <c r="C29" s="150"/>
      <c r="D29" s="7" t="s">
        <v>7</v>
      </c>
      <c r="E29" s="8">
        <f>E30+E31+E32+E33</f>
        <v>1012903.6318803342</v>
      </c>
    </row>
    <row r="30" spans="1:5" x14ac:dyDescent="0.25">
      <c r="A30" s="27" t="s">
        <v>52</v>
      </c>
      <c r="B30" s="160" t="s">
        <v>53</v>
      </c>
      <c r="C30" s="161"/>
      <c r="D30" s="30" t="s">
        <v>7</v>
      </c>
      <c r="E30" s="31">
        <f>[3]Pers!I25</f>
        <v>977256.87723909714</v>
      </c>
    </row>
    <row r="31" spans="1:5" x14ac:dyDescent="0.25">
      <c r="A31" s="27" t="s">
        <v>54</v>
      </c>
      <c r="B31" s="28" t="s">
        <v>55</v>
      </c>
      <c r="C31" s="84">
        <v>2.2499999999999999E-2</v>
      </c>
      <c r="D31" s="30" t="s">
        <v>7</v>
      </c>
      <c r="E31" s="31">
        <f>E30*C31</f>
        <v>21988.279737879686</v>
      </c>
    </row>
    <row r="32" spans="1:5" x14ac:dyDescent="0.25">
      <c r="A32" s="27" t="s">
        <v>56</v>
      </c>
      <c r="B32" s="160" t="s">
        <v>57</v>
      </c>
      <c r="C32" s="161"/>
      <c r="D32" s="30" t="s">
        <v>7</v>
      </c>
      <c r="E32" s="31">
        <f>[3]Pers!L25</f>
        <v>13658.47490335743</v>
      </c>
    </row>
    <row r="33" spans="1:7" ht="15.75" thickBot="1" x14ac:dyDescent="0.3">
      <c r="A33" s="67" t="s">
        <v>58</v>
      </c>
      <c r="B33" s="151" t="s">
        <v>59</v>
      </c>
      <c r="C33" s="152"/>
      <c r="D33" s="68" t="s">
        <v>7</v>
      </c>
      <c r="E33" s="69">
        <v>0</v>
      </c>
    </row>
    <row r="34" spans="1:7" s="9" customFormat="1" ht="14.25" x14ac:dyDescent="0.25">
      <c r="A34" s="6" t="s">
        <v>60</v>
      </c>
      <c r="B34" s="164" t="s">
        <v>61</v>
      </c>
      <c r="C34" s="164"/>
      <c r="D34" s="7" t="s">
        <v>7</v>
      </c>
      <c r="E34" s="8">
        <f>E7+E29</f>
        <v>7894982.0168386968</v>
      </c>
    </row>
    <row r="35" spans="1:7" x14ac:dyDescent="0.25">
      <c r="A35" s="27" t="s">
        <v>62</v>
      </c>
      <c r="B35" s="165" t="s">
        <v>63</v>
      </c>
      <c r="C35" s="165"/>
      <c r="D35" s="30" t="s">
        <v>7</v>
      </c>
      <c r="E35" s="31">
        <v>0</v>
      </c>
    </row>
    <row r="36" spans="1:7" x14ac:dyDescent="0.25">
      <c r="A36" s="27" t="s">
        <v>64</v>
      </c>
      <c r="B36" s="165" t="s">
        <v>65</v>
      </c>
      <c r="C36" s="165"/>
      <c r="D36" s="30" t="s">
        <v>7</v>
      </c>
      <c r="E36" s="31">
        <f>E34+E35</f>
        <v>7894982.0168386968</v>
      </c>
    </row>
    <row r="37" spans="1:7" x14ac:dyDescent="0.25">
      <c r="A37" s="27" t="s">
        <v>66</v>
      </c>
      <c r="B37" s="28" t="s">
        <v>67</v>
      </c>
      <c r="C37" s="84">
        <v>1E-3</v>
      </c>
      <c r="D37" s="30" t="s">
        <v>7</v>
      </c>
      <c r="E37" s="31">
        <f>E36*C37</f>
        <v>7894.9820168386968</v>
      </c>
    </row>
    <row r="38" spans="1:7" x14ac:dyDescent="0.25">
      <c r="A38" s="27" t="s">
        <v>68</v>
      </c>
      <c r="B38" s="28" t="s">
        <v>69</v>
      </c>
      <c r="C38" s="29">
        <f>E38/E39</f>
        <v>0.30681034094471976</v>
      </c>
      <c r="D38" s="30" t="s">
        <v>7</v>
      </c>
      <c r="E38" s="31">
        <f>E36+E37</f>
        <v>7902876.9988555359</v>
      </c>
      <c r="G38" s="85"/>
    </row>
    <row r="39" spans="1:7" s="9" customFormat="1" ht="15" hidden="1" customHeight="1" x14ac:dyDescent="0.25">
      <c r="A39" s="33" t="s">
        <v>68</v>
      </c>
      <c r="B39" s="166" t="s">
        <v>70</v>
      </c>
      <c r="C39" s="167"/>
      <c r="D39" s="34" t="s">
        <v>7</v>
      </c>
      <c r="E39" s="35">
        <f>51516366.59/2</f>
        <v>25758183.295000002</v>
      </c>
    </row>
    <row r="40" spans="1:7" x14ac:dyDescent="0.25">
      <c r="A40" s="36" t="s">
        <v>71</v>
      </c>
      <c r="B40" s="159" t="s">
        <v>72</v>
      </c>
      <c r="C40" s="159"/>
      <c r="D40" s="37" t="s">
        <v>73</v>
      </c>
      <c r="E40" s="38">
        <f>[3]Anexa!C11/2</f>
        <v>7500</v>
      </c>
    </row>
    <row r="41" spans="1:7" s="9" customFormat="1" x14ac:dyDescent="0.25">
      <c r="A41" s="39" t="s">
        <v>74</v>
      </c>
      <c r="B41" s="174" t="s">
        <v>75</v>
      </c>
      <c r="C41" s="175"/>
      <c r="D41" s="40" t="s">
        <v>76</v>
      </c>
      <c r="E41" s="41">
        <f>E38/E40</f>
        <v>1053.7169331807381</v>
      </c>
    </row>
    <row r="42" spans="1:7" x14ac:dyDescent="0.25">
      <c r="A42" s="63" t="s">
        <v>78</v>
      </c>
    </row>
    <row r="43" spans="1:7" x14ac:dyDescent="0.25">
      <c r="A43" s="63" t="s">
        <v>81</v>
      </c>
      <c r="B43" s="63" t="s">
        <v>79</v>
      </c>
    </row>
    <row r="44" spans="1:7" x14ac:dyDescent="0.25">
      <c r="B44" s="63" t="s">
        <v>87</v>
      </c>
    </row>
    <row r="45" spans="1:7" x14ac:dyDescent="0.25">
      <c r="B45" s="63" t="s">
        <v>88</v>
      </c>
    </row>
    <row r="46" spans="1:7" x14ac:dyDescent="0.25">
      <c r="A46" s="63" t="s">
        <v>80</v>
      </c>
      <c r="B46" s="63" t="s">
        <v>82</v>
      </c>
    </row>
    <row r="47" spans="1:7" x14ac:dyDescent="0.25">
      <c r="A47" s="172" t="str">
        <f>[2]CentralizatorTarife!$A$34</f>
        <v>Operator,</v>
      </c>
      <c r="B47" s="172"/>
      <c r="C47" s="172"/>
      <c r="D47" s="172"/>
      <c r="E47" s="172"/>
    </row>
    <row r="48" spans="1:7" x14ac:dyDescent="0.25">
      <c r="A48" s="172" t="str">
        <f>[2]CentralizatorTarife!$A$35</f>
        <v>S.C. SYLEVY CLEANING S.R.L.</v>
      </c>
      <c r="B48" s="172"/>
      <c r="C48" s="172"/>
      <c r="D48" s="172"/>
      <c r="E48" s="172"/>
    </row>
    <row r="49" spans="1:6" x14ac:dyDescent="0.25">
      <c r="A49" s="173" t="str">
        <f>[2]CentralizatorTarife!$A$36</f>
        <v>Reprezentant legal,</v>
      </c>
      <c r="B49" s="173"/>
      <c r="C49" s="173"/>
      <c r="D49" s="173"/>
      <c r="E49" s="173"/>
    </row>
    <row r="50" spans="1:6" x14ac:dyDescent="0.25">
      <c r="A50" s="173" t="str">
        <f>[2]CentralizatorTarife!$A$37</f>
        <v>Szilard-Levente ILYES</v>
      </c>
      <c r="B50" s="173"/>
      <c r="C50" s="173"/>
      <c r="D50" s="173"/>
      <c r="E50" s="173"/>
    </row>
    <row r="51" spans="1:6" x14ac:dyDescent="0.25">
      <c r="A51" s="59"/>
      <c r="B51" s="59"/>
      <c r="C51" s="59"/>
      <c r="D51" s="100"/>
      <c r="E51" s="100"/>
      <c r="F51" s="59"/>
    </row>
  </sheetData>
  <mergeCells count="40">
    <mergeCell ref="B40:C40"/>
    <mergeCell ref="B13:C13"/>
    <mergeCell ref="B26:C26"/>
    <mergeCell ref="B15:C15"/>
    <mergeCell ref="B16:C16"/>
    <mergeCell ref="B17:C17"/>
    <mergeCell ref="B18:C18"/>
    <mergeCell ref="B19:C19"/>
    <mergeCell ref="B20:C20"/>
    <mergeCell ref="B21:C21"/>
    <mergeCell ref="B22:C22"/>
    <mergeCell ref="B23:C23"/>
    <mergeCell ref="B24:C24"/>
    <mergeCell ref="B25:C25"/>
    <mergeCell ref="B8:C8"/>
    <mergeCell ref="B9:C9"/>
    <mergeCell ref="B10:C10"/>
    <mergeCell ref="B11:C11"/>
    <mergeCell ref="B12:C12"/>
    <mergeCell ref="A2:E2"/>
    <mergeCell ref="A4:E4"/>
    <mergeCell ref="A5:E5"/>
    <mergeCell ref="B6:C6"/>
    <mergeCell ref="B7:C7"/>
    <mergeCell ref="A47:E47"/>
    <mergeCell ref="A48:E48"/>
    <mergeCell ref="A49:E49"/>
    <mergeCell ref="A50:E50"/>
    <mergeCell ref="B14:C14"/>
    <mergeCell ref="B41:C41"/>
    <mergeCell ref="B27:C27"/>
    <mergeCell ref="B28:C28"/>
    <mergeCell ref="B29:C29"/>
    <mergeCell ref="B30:C30"/>
    <mergeCell ref="B32:C32"/>
    <mergeCell ref="B33:C33"/>
    <mergeCell ref="B34:C34"/>
    <mergeCell ref="B35:C35"/>
    <mergeCell ref="B36:C36"/>
    <mergeCell ref="B39:C39"/>
  </mergeCells>
  <pageMargins left="0.7" right="0.26" top="0.75" bottom="0.75" header="0.3" footer="0.3"/>
  <pageSetup scale="99" fitToHeight="0" orientation="portrait" r:id="rId1"/>
  <headerFooter>
    <oddHeader>&amp;L&amp;"-,Bold"A3 - ATASAMENT ADRESA NR. 2946/10.04.2025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BF48E-0CB6-4FCD-8FD9-AAEB84AA817A}">
  <sheetPr>
    <tabColor rgb="FF00B050"/>
    <pageSetUpPr fitToPage="1"/>
  </sheetPr>
  <dimension ref="A1:H50"/>
  <sheetViews>
    <sheetView topLeftCell="A5" zoomScaleNormal="100" workbookViewId="0">
      <selection activeCell="H20" sqref="H20"/>
    </sheetView>
  </sheetViews>
  <sheetFormatPr defaultColWidth="9.140625" defaultRowHeight="15" x14ac:dyDescent="0.25"/>
  <cols>
    <col min="1" max="1" width="6.5703125" style="59" customWidth="1"/>
    <col min="2" max="2" width="50.7109375" style="59" customWidth="1"/>
    <col min="3" max="3" width="11.7109375" style="59" bestFit="1" customWidth="1"/>
    <col min="4" max="4" width="12.140625" style="100" customWidth="1"/>
    <col min="5" max="5" width="15.7109375" style="100" customWidth="1"/>
    <col min="6" max="6" width="9.140625" style="59"/>
    <col min="7" max="7" width="11.85546875" style="59" bestFit="1" customWidth="1"/>
    <col min="8" max="8" width="13.140625" style="59" bestFit="1" customWidth="1"/>
    <col min="9" max="9" width="9.28515625" style="59" bestFit="1" customWidth="1"/>
    <col min="10" max="10" width="9.5703125" style="59" bestFit="1" customWidth="1"/>
    <col min="11" max="16384" width="9.140625" style="59"/>
  </cols>
  <sheetData>
    <row r="1" spans="1:8" ht="15.75" hidden="1" thickBot="1" x14ac:dyDescent="0.3">
      <c r="A1" s="59" t="s">
        <v>0</v>
      </c>
    </row>
    <row r="2" spans="1:8" ht="15.75" hidden="1" thickBot="1" x14ac:dyDescent="0.3">
      <c r="A2" s="178" t="s">
        <v>1</v>
      </c>
      <c r="B2" s="178"/>
      <c r="C2" s="178"/>
      <c r="D2" s="178"/>
      <c r="E2" s="178"/>
    </row>
    <row r="3" spans="1:8" ht="15.75" hidden="1" thickBot="1" x14ac:dyDescent="0.3"/>
    <row r="4" spans="1:8" ht="58.5" hidden="1" customHeight="1" thickBot="1" x14ac:dyDescent="0.3">
      <c r="A4" s="179" t="s">
        <v>2</v>
      </c>
      <c r="B4" s="179"/>
      <c r="C4" s="179"/>
      <c r="D4" s="179"/>
      <c r="E4" s="179"/>
    </row>
    <row r="5" spans="1:8" ht="54.75" customHeight="1" thickBot="1" x14ac:dyDescent="0.3">
      <c r="A5" s="180" t="s">
        <v>93</v>
      </c>
      <c r="B5" s="181"/>
      <c r="C5" s="181"/>
      <c r="D5" s="181"/>
      <c r="E5" s="182"/>
    </row>
    <row r="6" spans="1:8" ht="29.25" thickBot="1" x14ac:dyDescent="0.3">
      <c r="A6" s="101" t="s">
        <v>3</v>
      </c>
      <c r="B6" s="183" t="s">
        <v>4</v>
      </c>
      <c r="C6" s="184"/>
      <c r="D6" s="102" t="s">
        <v>5</v>
      </c>
      <c r="E6" s="103" t="s">
        <v>77</v>
      </c>
    </row>
    <row r="7" spans="1:8" s="47" customFormat="1" ht="14.25" x14ac:dyDescent="0.25">
      <c r="A7" s="44">
        <v>1</v>
      </c>
      <c r="B7" s="185" t="s">
        <v>6</v>
      </c>
      <c r="C7" s="186"/>
      <c r="D7" s="45" t="s">
        <v>7</v>
      </c>
      <c r="E7" s="46">
        <f>SUM(E8+E9+E14+E15+E16+E17+E20+E21+E22+E23+E28)</f>
        <v>5873845.398373358</v>
      </c>
      <c r="H7" s="133"/>
    </row>
    <row r="8" spans="1:8" ht="15.75" thickBot="1" x14ac:dyDescent="0.3">
      <c r="A8" s="104" t="s">
        <v>8</v>
      </c>
      <c r="B8" s="176" t="s">
        <v>9</v>
      </c>
      <c r="C8" s="177"/>
      <c r="D8" s="105" t="s">
        <v>7</v>
      </c>
      <c r="E8" s="88">
        <v>811319.7740563628</v>
      </c>
    </row>
    <row r="9" spans="1:8" x14ac:dyDescent="0.25">
      <c r="A9" s="106" t="s">
        <v>10</v>
      </c>
      <c r="B9" s="187" t="s">
        <v>11</v>
      </c>
      <c r="C9" s="188"/>
      <c r="D9" s="107" t="s">
        <v>7</v>
      </c>
      <c r="E9" s="89">
        <f>SUM(E10:E13)</f>
        <v>0</v>
      </c>
    </row>
    <row r="10" spans="1:8" s="93" customFormat="1" x14ac:dyDescent="0.25">
      <c r="A10" s="90" t="s">
        <v>12</v>
      </c>
      <c r="B10" s="189" t="s">
        <v>13</v>
      </c>
      <c r="C10" s="190"/>
      <c r="D10" s="91" t="s">
        <v>7</v>
      </c>
      <c r="E10" s="92">
        <v>0</v>
      </c>
    </row>
    <row r="11" spans="1:8" s="93" customFormat="1" x14ac:dyDescent="0.25">
      <c r="A11" s="90" t="s">
        <v>14</v>
      </c>
      <c r="B11" s="189" t="s">
        <v>15</v>
      </c>
      <c r="C11" s="190"/>
      <c r="D11" s="91" t="s">
        <v>7</v>
      </c>
      <c r="E11" s="92">
        <v>0</v>
      </c>
    </row>
    <row r="12" spans="1:8" s="93" customFormat="1" x14ac:dyDescent="0.25">
      <c r="A12" s="90" t="s">
        <v>16</v>
      </c>
      <c r="B12" s="189" t="s">
        <v>17</v>
      </c>
      <c r="C12" s="190"/>
      <c r="D12" s="91" t="s">
        <v>7</v>
      </c>
      <c r="E12" s="92">
        <v>0</v>
      </c>
    </row>
    <row r="13" spans="1:8" s="93" customFormat="1" ht="15.75" thickBot="1" x14ac:dyDescent="0.3">
      <c r="A13" s="94" t="s">
        <v>18</v>
      </c>
      <c r="B13" s="191" t="s">
        <v>19</v>
      </c>
      <c r="C13" s="192"/>
      <c r="D13" s="95" t="s">
        <v>7</v>
      </c>
      <c r="E13" s="96">
        <v>0</v>
      </c>
    </row>
    <row r="14" spans="1:8" ht="29.25" customHeight="1" x14ac:dyDescent="0.25">
      <c r="A14" s="108" t="s">
        <v>20</v>
      </c>
      <c r="B14" s="193" t="s">
        <v>21</v>
      </c>
      <c r="C14" s="194"/>
      <c r="D14" s="109" t="s">
        <v>7</v>
      </c>
      <c r="E14" s="97">
        <v>16500</v>
      </c>
    </row>
    <row r="15" spans="1:8" x14ac:dyDescent="0.25">
      <c r="A15" s="48" t="s">
        <v>22</v>
      </c>
      <c r="B15" s="195" t="s">
        <v>23</v>
      </c>
      <c r="C15" s="196"/>
      <c r="D15" s="51" t="s">
        <v>7</v>
      </c>
      <c r="E15" s="52">
        <v>0</v>
      </c>
    </row>
    <row r="16" spans="1:8" ht="15.75" thickBot="1" x14ac:dyDescent="0.3">
      <c r="A16" s="104" t="s">
        <v>24</v>
      </c>
      <c r="B16" s="176" t="s">
        <v>25</v>
      </c>
      <c r="C16" s="177"/>
      <c r="D16" s="105" t="s">
        <v>7</v>
      </c>
      <c r="E16" s="88">
        <v>8087.6263000000008</v>
      </c>
    </row>
    <row r="17" spans="1:5" x14ac:dyDescent="0.25">
      <c r="A17" s="106" t="s">
        <v>26</v>
      </c>
      <c r="B17" s="187" t="s">
        <v>27</v>
      </c>
      <c r="C17" s="188"/>
      <c r="D17" s="107" t="s">
        <v>7</v>
      </c>
      <c r="E17" s="89">
        <f>E18+E19</f>
        <v>28875</v>
      </c>
    </row>
    <row r="18" spans="1:5" s="93" customFormat="1" x14ac:dyDescent="0.25">
      <c r="A18" s="90" t="s">
        <v>28</v>
      </c>
      <c r="B18" s="189" t="s">
        <v>29</v>
      </c>
      <c r="C18" s="190"/>
      <c r="D18" s="91" t="s">
        <v>7</v>
      </c>
      <c r="E18" s="92">
        <v>0</v>
      </c>
    </row>
    <row r="19" spans="1:5" s="93" customFormat="1" ht="15.75" thickBot="1" x14ac:dyDescent="0.3">
      <c r="A19" s="98" t="s">
        <v>30</v>
      </c>
      <c r="B19" s="197" t="s">
        <v>31</v>
      </c>
      <c r="C19" s="198"/>
      <c r="D19" s="99" t="s">
        <v>7</v>
      </c>
      <c r="E19" s="60">
        <v>28875</v>
      </c>
    </row>
    <row r="20" spans="1:5" ht="30.75" customHeight="1" x14ac:dyDescent="0.25">
      <c r="A20" s="106" t="s">
        <v>32</v>
      </c>
      <c r="B20" s="187" t="s">
        <v>33</v>
      </c>
      <c r="C20" s="188"/>
      <c r="D20" s="107" t="s">
        <v>7</v>
      </c>
      <c r="E20" s="89">
        <v>4557.8951470463926</v>
      </c>
    </row>
    <row r="21" spans="1:5" x14ac:dyDescent="0.25">
      <c r="A21" s="48" t="s">
        <v>34</v>
      </c>
      <c r="B21" s="195" t="s">
        <v>35</v>
      </c>
      <c r="C21" s="196"/>
      <c r="D21" s="51" t="s">
        <v>7</v>
      </c>
      <c r="E21" s="52">
        <v>0</v>
      </c>
    </row>
    <row r="22" spans="1:5" ht="15.75" thickBot="1" x14ac:dyDescent="0.3">
      <c r="A22" s="110" t="s">
        <v>36</v>
      </c>
      <c r="B22" s="199" t="s">
        <v>37</v>
      </c>
      <c r="C22" s="200"/>
      <c r="D22" s="111" t="s">
        <v>7</v>
      </c>
      <c r="E22" s="55">
        <v>0</v>
      </c>
    </row>
    <row r="23" spans="1:5" x14ac:dyDescent="0.25">
      <c r="A23" s="106" t="s">
        <v>38</v>
      </c>
      <c r="B23" s="187" t="s">
        <v>39</v>
      </c>
      <c r="C23" s="188"/>
      <c r="D23" s="107" t="s">
        <v>7</v>
      </c>
      <c r="E23" s="89">
        <f>E24+E25+E26+E27</f>
        <v>5004505.1028699484</v>
      </c>
    </row>
    <row r="24" spans="1:5" s="93" customFormat="1" x14ac:dyDescent="0.25">
      <c r="A24" s="90" t="s">
        <v>40</v>
      </c>
      <c r="B24" s="189" t="s">
        <v>41</v>
      </c>
      <c r="C24" s="190"/>
      <c r="D24" s="91" t="s">
        <v>7</v>
      </c>
      <c r="E24" s="92">
        <v>0</v>
      </c>
    </row>
    <row r="25" spans="1:5" s="93" customFormat="1" x14ac:dyDescent="0.25">
      <c r="A25" s="90" t="s">
        <v>42</v>
      </c>
      <c r="B25" s="201" t="s">
        <v>43</v>
      </c>
      <c r="C25" s="202"/>
      <c r="D25" s="91" t="s">
        <v>7</v>
      </c>
      <c r="E25" s="92">
        <v>291292.08177759958</v>
      </c>
    </row>
    <row r="26" spans="1:5" s="93" customFormat="1" x14ac:dyDescent="0.25">
      <c r="A26" s="90" t="s">
        <v>44</v>
      </c>
      <c r="B26" s="189" t="s">
        <v>45</v>
      </c>
      <c r="C26" s="190"/>
      <c r="D26" s="91" t="s">
        <v>7</v>
      </c>
      <c r="E26" s="92">
        <v>95313.021092348819</v>
      </c>
    </row>
    <row r="27" spans="1:5" s="93" customFormat="1" ht="15.75" thickBot="1" x14ac:dyDescent="0.3">
      <c r="A27" s="120" t="s">
        <v>46</v>
      </c>
      <c r="B27" s="203" t="s">
        <v>47</v>
      </c>
      <c r="C27" s="204"/>
      <c r="D27" s="121" t="s">
        <v>7</v>
      </c>
      <c r="E27" s="122">
        <v>4617900</v>
      </c>
    </row>
    <row r="28" spans="1:5" ht="31.5" customHeight="1" thickBot="1" x14ac:dyDescent="0.3">
      <c r="A28" s="112" t="s">
        <v>48</v>
      </c>
      <c r="B28" s="205" t="s">
        <v>49</v>
      </c>
      <c r="C28" s="206"/>
      <c r="D28" s="113" t="s">
        <v>7</v>
      </c>
      <c r="E28" s="114">
        <v>0</v>
      </c>
    </row>
    <row r="29" spans="1:5" s="47" customFormat="1" ht="14.25" x14ac:dyDescent="0.25">
      <c r="A29" s="44" t="s">
        <v>50</v>
      </c>
      <c r="B29" s="185" t="s">
        <v>51</v>
      </c>
      <c r="C29" s="186"/>
      <c r="D29" s="45" t="s">
        <v>7</v>
      </c>
      <c r="E29" s="46">
        <f>E30+E31+E32+E33</f>
        <v>1038791.0097780246</v>
      </c>
    </row>
    <row r="30" spans="1:5" x14ac:dyDescent="0.25">
      <c r="A30" s="48" t="s">
        <v>52</v>
      </c>
      <c r="B30" s="195" t="s">
        <v>53</v>
      </c>
      <c r="C30" s="196"/>
      <c r="D30" s="51" t="s">
        <v>7</v>
      </c>
      <c r="E30" s="52">
        <v>977256.87723909714</v>
      </c>
    </row>
    <row r="31" spans="1:5" x14ac:dyDescent="0.25">
      <c r="A31" s="48" t="s">
        <v>54</v>
      </c>
      <c r="B31" s="49" t="s">
        <v>55</v>
      </c>
      <c r="C31" s="115">
        <v>2.2499999999999999E-2</v>
      </c>
      <c r="D31" s="51" t="s">
        <v>7</v>
      </c>
      <c r="E31" s="52">
        <f>E30*C31</f>
        <v>21988.279737879686</v>
      </c>
    </row>
    <row r="32" spans="1:5" x14ac:dyDescent="0.25">
      <c r="A32" s="48" t="s">
        <v>56</v>
      </c>
      <c r="B32" s="195" t="s">
        <v>57</v>
      </c>
      <c r="C32" s="196"/>
      <c r="D32" s="51" t="s">
        <v>7</v>
      </c>
      <c r="E32" s="52">
        <v>39545.852801047789</v>
      </c>
    </row>
    <row r="33" spans="1:7" ht="15.75" thickBot="1" x14ac:dyDescent="0.3">
      <c r="A33" s="104" t="s">
        <v>58</v>
      </c>
      <c r="B33" s="176" t="s">
        <v>59</v>
      </c>
      <c r="C33" s="177"/>
      <c r="D33" s="105" t="s">
        <v>7</v>
      </c>
      <c r="E33" s="88">
        <v>0</v>
      </c>
    </row>
    <row r="34" spans="1:7" s="47" customFormat="1" ht="14.25" x14ac:dyDescent="0.25">
      <c r="A34" s="44" t="s">
        <v>60</v>
      </c>
      <c r="B34" s="207" t="s">
        <v>61</v>
      </c>
      <c r="C34" s="207"/>
      <c r="D34" s="45" t="s">
        <v>7</v>
      </c>
      <c r="E34" s="46">
        <f>E7+E29</f>
        <v>6912636.4081513826</v>
      </c>
    </row>
    <row r="35" spans="1:7" x14ac:dyDescent="0.25">
      <c r="A35" s="48" t="s">
        <v>62</v>
      </c>
      <c r="B35" s="208" t="s">
        <v>63</v>
      </c>
      <c r="C35" s="208"/>
      <c r="D35" s="51" t="s">
        <v>7</v>
      </c>
      <c r="E35" s="52">
        <v>515088.64081513829</v>
      </c>
    </row>
    <row r="36" spans="1:7" x14ac:dyDescent="0.25">
      <c r="A36" s="48" t="s">
        <v>64</v>
      </c>
      <c r="B36" s="208" t="s">
        <v>65</v>
      </c>
      <c r="C36" s="208"/>
      <c r="D36" s="51" t="s">
        <v>7</v>
      </c>
      <c r="E36" s="52">
        <f>E34+E35</f>
        <v>7427725.0489665205</v>
      </c>
    </row>
    <row r="37" spans="1:7" x14ac:dyDescent="0.25">
      <c r="A37" s="48" t="s">
        <v>66</v>
      </c>
      <c r="B37" s="49" t="s">
        <v>67</v>
      </c>
      <c r="C37" s="115">
        <v>0.15</v>
      </c>
      <c r="D37" s="51" t="s">
        <v>7</v>
      </c>
      <c r="E37" s="52">
        <f>E36*C37</f>
        <v>1114158.7573449779</v>
      </c>
    </row>
    <row r="38" spans="1:7" x14ac:dyDescent="0.25">
      <c r="A38" s="48" t="s">
        <v>68</v>
      </c>
      <c r="B38" s="49" t="s">
        <v>69</v>
      </c>
      <c r="C38" s="50" t="e">
        <f>#REF!/#REF!</f>
        <v>#REF!</v>
      </c>
      <c r="D38" s="51" t="s">
        <v>7</v>
      </c>
      <c r="E38" s="52">
        <f>E36+E37</f>
        <v>8541883.8063114993</v>
      </c>
      <c r="G38" s="116"/>
    </row>
    <row r="39" spans="1:7" s="47" customFormat="1" ht="58.5" hidden="1" customHeight="1" x14ac:dyDescent="0.25">
      <c r="A39" s="53" t="s">
        <v>68</v>
      </c>
      <c r="B39" s="209" t="s">
        <v>70</v>
      </c>
      <c r="C39" s="210"/>
      <c r="D39" s="54" t="s">
        <v>7</v>
      </c>
      <c r="E39" s="55">
        <v>25758183.295000002</v>
      </c>
    </row>
    <row r="40" spans="1:7" x14ac:dyDescent="0.25">
      <c r="A40" s="56" t="s">
        <v>71</v>
      </c>
      <c r="B40" s="211" t="s">
        <v>72</v>
      </c>
      <c r="C40" s="211"/>
      <c r="D40" s="57" t="s">
        <v>73</v>
      </c>
      <c r="E40" s="58">
        <v>15000</v>
      </c>
    </row>
    <row r="41" spans="1:7" s="47" customFormat="1" ht="15.75" thickBot="1" x14ac:dyDescent="0.3">
      <c r="A41" s="117" t="s">
        <v>74</v>
      </c>
      <c r="B41" s="212" t="s">
        <v>75</v>
      </c>
      <c r="C41" s="213"/>
      <c r="D41" s="118" t="s">
        <v>76</v>
      </c>
      <c r="E41" s="119">
        <f>E38/E40</f>
        <v>569.45892042076662</v>
      </c>
    </row>
    <row r="42" spans="1:7" s="63" customFormat="1" x14ac:dyDescent="0.25">
      <c r="A42" s="63" t="s">
        <v>78</v>
      </c>
      <c r="D42" s="64"/>
    </row>
    <row r="43" spans="1:7" s="63" customFormat="1" x14ac:dyDescent="0.25">
      <c r="A43" s="63" t="s">
        <v>81</v>
      </c>
      <c r="B43" s="63" t="s">
        <v>79</v>
      </c>
      <c r="D43" s="64"/>
    </row>
    <row r="44" spans="1:7" s="63" customFormat="1" x14ac:dyDescent="0.25">
      <c r="B44" s="63" t="s">
        <v>83</v>
      </c>
      <c r="D44" s="64"/>
    </row>
    <row r="45" spans="1:7" s="63" customFormat="1" x14ac:dyDescent="0.25">
      <c r="B45" s="63" t="s">
        <v>86</v>
      </c>
      <c r="D45" s="64"/>
    </row>
    <row r="46" spans="1:7" s="63" customFormat="1" x14ac:dyDescent="0.25">
      <c r="A46" s="63" t="s">
        <v>80</v>
      </c>
      <c r="B46" s="63" t="s">
        <v>82</v>
      </c>
      <c r="D46" s="64"/>
    </row>
    <row r="47" spans="1:7" s="63" customFormat="1" x14ac:dyDescent="0.25">
      <c r="A47" s="172" t="str">
        <f>[2]CentralizatorTarife!$A$34</f>
        <v>Operator,</v>
      </c>
      <c r="B47" s="172"/>
      <c r="C47" s="172"/>
      <c r="D47" s="172"/>
      <c r="E47" s="172"/>
    </row>
    <row r="48" spans="1:7" s="63" customFormat="1" x14ac:dyDescent="0.25">
      <c r="A48" s="172" t="str">
        <f>[2]CentralizatorTarife!$A$35</f>
        <v>S.C. SYLEVY CLEANING S.R.L.</v>
      </c>
      <c r="B48" s="172"/>
      <c r="C48" s="172"/>
      <c r="D48" s="172"/>
      <c r="E48" s="172"/>
    </row>
    <row r="49" spans="1:5" s="63" customFormat="1" x14ac:dyDescent="0.25">
      <c r="A49" s="173" t="str">
        <f>[2]CentralizatorTarife!$A$36</f>
        <v>Reprezentant legal,</v>
      </c>
      <c r="B49" s="173"/>
      <c r="C49" s="173"/>
      <c r="D49" s="173"/>
      <c r="E49" s="173"/>
    </row>
    <row r="50" spans="1:5" s="63" customFormat="1" x14ac:dyDescent="0.25">
      <c r="A50" s="173" t="str">
        <f>[2]CentralizatorTarife!$A$37</f>
        <v>Szilard-Levente ILYES</v>
      </c>
      <c r="B50" s="173"/>
      <c r="C50" s="173"/>
      <c r="D50" s="173"/>
      <c r="E50" s="173"/>
    </row>
  </sheetData>
  <mergeCells count="40">
    <mergeCell ref="A47:E47"/>
    <mergeCell ref="A48:E48"/>
    <mergeCell ref="A49:E49"/>
    <mergeCell ref="A50:E50"/>
    <mergeCell ref="B34:C34"/>
    <mergeCell ref="B35:C35"/>
    <mergeCell ref="B36:C36"/>
    <mergeCell ref="B39:C39"/>
    <mergeCell ref="B40:C40"/>
    <mergeCell ref="B41:C41"/>
    <mergeCell ref="B33:C33"/>
    <mergeCell ref="B21:C21"/>
    <mergeCell ref="B22:C22"/>
    <mergeCell ref="B23:C23"/>
    <mergeCell ref="B24:C24"/>
    <mergeCell ref="B25:C25"/>
    <mergeCell ref="B26:C26"/>
    <mergeCell ref="B27:C27"/>
    <mergeCell ref="B28:C28"/>
    <mergeCell ref="B29:C29"/>
    <mergeCell ref="B30:C30"/>
    <mergeCell ref="B32:C32"/>
    <mergeCell ref="B20:C20"/>
    <mergeCell ref="B9:C9"/>
    <mergeCell ref="B10:C10"/>
    <mergeCell ref="B11:C11"/>
    <mergeCell ref="B12:C12"/>
    <mergeCell ref="B13:C13"/>
    <mergeCell ref="B14:C14"/>
    <mergeCell ref="B15:C15"/>
    <mergeCell ref="B16:C16"/>
    <mergeCell ref="B17:C17"/>
    <mergeCell ref="B18:C18"/>
    <mergeCell ref="B19:C19"/>
    <mergeCell ref="B8:C8"/>
    <mergeCell ref="A2:E2"/>
    <mergeCell ref="A4:E4"/>
    <mergeCell ref="A5:E5"/>
    <mergeCell ref="B6:C6"/>
    <mergeCell ref="B7:C7"/>
  </mergeCells>
  <pageMargins left="0.7" right="0.25" top="0.75" bottom="0.75" header="0.3" footer="0.3"/>
  <pageSetup paperSize="9" scale="96" fitToHeight="0" orientation="portrait" r:id="rId1"/>
  <headerFooter>
    <oddHeader>&amp;L&amp;"-,Bold"&amp;UA3 - ATASAMENT ADRESA NR. 2946/10.04.2025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AE104-5EBD-4D09-95EA-586D59A8107A}">
  <sheetPr>
    <tabColor rgb="FFFF0000"/>
  </sheetPr>
  <dimension ref="A1:G41"/>
  <sheetViews>
    <sheetView topLeftCell="A11" workbookViewId="0">
      <selection activeCell="G42" sqref="G42"/>
    </sheetView>
  </sheetViews>
  <sheetFormatPr defaultColWidth="9.140625" defaultRowHeight="15" x14ac:dyDescent="0.25"/>
  <cols>
    <col min="1" max="1" width="6.5703125" style="1" customWidth="1"/>
    <col min="2" max="2" width="50.7109375" style="1" customWidth="1"/>
    <col min="3" max="3" width="11.5703125" style="1" bestFit="1" customWidth="1"/>
    <col min="4" max="4" width="12.140625" style="2" customWidth="1"/>
    <col min="5" max="5" width="14.28515625" style="1" bestFit="1" customWidth="1"/>
    <col min="6" max="6" width="9.140625" style="1"/>
    <col min="7" max="7" width="11.85546875" style="1" bestFit="1" customWidth="1"/>
    <col min="8" max="16384" width="9.140625" style="1"/>
  </cols>
  <sheetData>
    <row r="1" spans="1:5" ht="15.75" hidden="1" thickBot="1" x14ac:dyDescent="0.3">
      <c r="A1" s="1" t="s">
        <v>0</v>
      </c>
    </row>
    <row r="2" spans="1:5" ht="15.75" hidden="1" thickBot="1" x14ac:dyDescent="0.3">
      <c r="A2" s="233" t="s">
        <v>1</v>
      </c>
      <c r="B2" s="233"/>
      <c r="C2" s="233"/>
      <c r="D2" s="233"/>
      <c r="E2" s="233"/>
    </row>
    <row r="3" spans="1:5" ht="15.75" hidden="1" thickBot="1" x14ac:dyDescent="0.3"/>
    <row r="4" spans="1:5" ht="43.15" hidden="1" customHeight="1" x14ac:dyDescent="0.25">
      <c r="A4" s="234" t="s">
        <v>2</v>
      </c>
      <c r="B4" s="234"/>
      <c r="C4" s="234"/>
      <c r="D4" s="234"/>
      <c r="E4" s="234"/>
    </row>
    <row r="5" spans="1:5" ht="48" customHeight="1" thickBot="1" x14ac:dyDescent="0.3">
      <c r="A5" s="144" t="s">
        <v>89</v>
      </c>
      <c r="B5" s="145"/>
      <c r="C5" s="145"/>
      <c r="D5" s="145"/>
      <c r="E5" s="146"/>
    </row>
    <row r="6" spans="1:5" ht="29.25" thickBot="1" x14ac:dyDescent="0.3">
      <c r="A6" s="3" t="s">
        <v>3</v>
      </c>
      <c r="B6" s="235" t="s">
        <v>4</v>
      </c>
      <c r="C6" s="236"/>
      <c r="D6" s="4" t="s">
        <v>5</v>
      </c>
      <c r="E6" s="5" t="s">
        <v>85</v>
      </c>
    </row>
    <row r="7" spans="1:5" s="9" customFormat="1" ht="14.25" x14ac:dyDescent="0.25">
      <c r="A7" s="6">
        <v>1</v>
      </c>
      <c r="B7" s="149" t="s">
        <v>6</v>
      </c>
      <c r="C7" s="150"/>
      <c r="D7" s="7" t="s">
        <v>7</v>
      </c>
      <c r="E7" s="8">
        <f>SUM(E8,E9,E14,E15,E16,E17,E20,E21,E22,E23,E28)</f>
        <v>3255901.9524837635</v>
      </c>
    </row>
    <row r="8" spans="1:5" ht="15.75" thickBot="1" x14ac:dyDescent="0.3">
      <c r="A8" s="10" t="s">
        <v>8</v>
      </c>
      <c r="B8" s="220" t="s">
        <v>9</v>
      </c>
      <c r="C8" s="221"/>
      <c r="D8" s="11" t="s">
        <v>7</v>
      </c>
      <c r="E8" s="12">
        <f>'[4]T ex'!K206</f>
        <v>60392.628082270821</v>
      </c>
    </row>
    <row r="9" spans="1:5" x14ac:dyDescent="0.25">
      <c r="A9" s="13" t="s">
        <v>10</v>
      </c>
      <c r="B9" s="225" t="s">
        <v>11</v>
      </c>
      <c r="C9" s="226"/>
      <c r="D9" s="14" t="s">
        <v>7</v>
      </c>
      <c r="E9" s="15">
        <f>SUM(E10:E13)</f>
        <v>3279</v>
      </c>
    </row>
    <row r="10" spans="1:5" s="129" customFormat="1" ht="12.75" x14ac:dyDescent="0.25">
      <c r="A10" s="126" t="s">
        <v>12</v>
      </c>
      <c r="B10" s="223" t="s">
        <v>13</v>
      </c>
      <c r="C10" s="224"/>
      <c r="D10" s="127" t="s">
        <v>7</v>
      </c>
      <c r="E10" s="128">
        <v>0</v>
      </c>
    </row>
    <row r="11" spans="1:5" s="129" customFormat="1" ht="12.75" x14ac:dyDescent="0.25">
      <c r="A11" s="126" t="s">
        <v>14</v>
      </c>
      <c r="B11" s="223" t="s">
        <v>15</v>
      </c>
      <c r="C11" s="224"/>
      <c r="D11" s="127" t="s">
        <v>7</v>
      </c>
      <c r="E11" s="128">
        <v>0</v>
      </c>
    </row>
    <row r="12" spans="1:5" s="129" customFormat="1" ht="12.75" x14ac:dyDescent="0.25">
      <c r="A12" s="126" t="s">
        <v>16</v>
      </c>
      <c r="B12" s="223" t="s">
        <v>17</v>
      </c>
      <c r="C12" s="224"/>
      <c r="D12" s="127" t="s">
        <v>7</v>
      </c>
      <c r="E12" s="128">
        <f>'[4]T ex'!K238</f>
        <v>3279</v>
      </c>
    </row>
    <row r="13" spans="1:5" s="129" customFormat="1" ht="13.5" thickBot="1" x14ac:dyDescent="0.3">
      <c r="A13" s="130" t="s">
        <v>18</v>
      </c>
      <c r="B13" s="227" t="s">
        <v>19</v>
      </c>
      <c r="C13" s="228"/>
      <c r="D13" s="131" t="s">
        <v>7</v>
      </c>
      <c r="E13" s="132">
        <f>'[4]T ex'!K254</f>
        <v>0</v>
      </c>
    </row>
    <row r="14" spans="1:5" ht="29.25" customHeight="1" x14ac:dyDescent="0.25">
      <c r="A14" s="16" t="s">
        <v>20</v>
      </c>
      <c r="B14" s="229" t="s">
        <v>21</v>
      </c>
      <c r="C14" s="230"/>
      <c r="D14" s="17" t="s">
        <v>7</v>
      </c>
      <c r="E14" s="18">
        <f>'[4]T ex'!K263</f>
        <v>4500</v>
      </c>
    </row>
    <row r="15" spans="1:5" x14ac:dyDescent="0.25">
      <c r="A15" s="19" t="s">
        <v>22</v>
      </c>
      <c r="B15" s="218" t="s">
        <v>23</v>
      </c>
      <c r="C15" s="219"/>
      <c r="D15" s="20" t="s">
        <v>7</v>
      </c>
      <c r="E15" s="21">
        <v>0</v>
      </c>
    </row>
    <row r="16" spans="1:5" ht="15.75" thickBot="1" x14ac:dyDescent="0.3">
      <c r="A16" s="10" t="s">
        <v>24</v>
      </c>
      <c r="B16" s="220" t="s">
        <v>25</v>
      </c>
      <c r="C16" s="221"/>
      <c r="D16" s="11" t="s">
        <v>7</v>
      </c>
      <c r="E16" s="12">
        <f>'[4]T ex'!K315</f>
        <v>17989.473700000002</v>
      </c>
    </row>
    <row r="17" spans="1:5" x14ac:dyDescent="0.25">
      <c r="A17" s="13" t="s">
        <v>26</v>
      </c>
      <c r="B17" s="225" t="s">
        <v>27</v>
      </c>
      <c r="C17" s="226"/>
      <c r="D17" s="14" t="s">
        <v>7</v>
      </c>
      <c r="E17" s="15">
        <f>SUM(E18:E19)</f>
        <v>7875</v>
      </c>
    </row>
    <row r="18" spans="1:5" s="129" customFormat="1" ht="12.75" x14ac:dyDescent="0.25">
      <c r="A18" s="126" t="s">
        <v>28</v>
      </c>
      <c r="B18" s="223" t="s">
        <v>29</v>
      </c>
      <c r="C18" s="224"/>
      <c r="D18" s="127" t="s">
        <v>7</v>
      </c>
      <c r="E18" s="128">
        <f>'[4]T ex'!K430</f>
        <v>0</v>
      </c>
    </row>
    <row r="19" spans="1:5" s="129" customFormat="1" ht="13.5" thickBot="1" x14ac:dyDescent="0.3">
      <c r="A19" s="130" t="s">
        <v>30</v>
      </c>
      <c r="B19" s="227" t="s">
        <v>31</v>
      </c>
      <c r="C19" s="228"/>
      <c r="D19" s="131" t="s">
        <v>7</v>
      </c>
      <c r="E19" s="132">
        <f>'[4]T ex'!K436</f>
        <v>7875</v>
      </c>
    </row>
    <row r="20" spans="1:5" ht="30.75" customHeight="1" x14ac:dyDescent="0.25">
      <c r="A20" s="16" t="s">
        <v>32</v>
      </c>
      <c r="B20" s="229" t="s">
        <v>33</v>
      </c>
      <c r="C20" s="230"/>
      <c r="D20" s="17" t="s">
        <v>7</v>
      </c>
      <c r="E20" s="18">
        <f>'[4]T ex'!K500</f>
        <v>52600.237791379055</v>
      </c>
    </row>
    <row r="21" spans="1:5" x14ac:dyDescent="0.25">
      <c r="A21" s="19" t="s">
        <v>34</v>
      </c>
      <c r="B21" s="218" t="s">
        <v>35</v>
      </c>
      <c r="C21" s="219"/>
      <c r="D21" s="20" t="s">
        <v>7</v>
      </c>
      <c r="E21" s="21">
        <f>'[4]T ex'!K607</f>
        <v>0</v>
      </c>
    </row>
    <row r="22" spans="1:5" ht="15.75" thickBot="1" x14ac:dyDescent="0.3">
      <c r="A22" s="19" t="s">
        <v>36</v>
      </c>
      <c r="B22" s="218" t="s">
        <v>37</v>
      </c>
      <c r="C22" s="219"/>
      <c r="D22" s="20" t="s">
        <v>7</v>
      </c>
      <c r="E22" s="21">
        <f>'[4]T ex'!K615</f>
        <v>0</v>
      </c>
    </row>
    <row r="23" spans="1:5" x14ac:dyDescent="0.25">
      <c r="A23" s="13" t="s">
        <v>38</v>
      </c>
      <c r="B23" s="225" t="s">
        <v>39</v>
      </c>
      <c r="C23" s="226"/>
      <c r="D23" s="14" t="s">
        <v>7</v>
      </c>
      <c r="E23" s="15">
        <f>SUM(E24:E27)</f>
        <v>3081144.9879101138</v>
      </c>
    </row>
    <row r="24" spans="1:5" s="129" customFormat="1" ht="12.75" x14ac:dyDescent="0.25">
      <c r="A24" s="126" t="s">
        <v>40</v>
      </c>
      <c r="B24" s="223" t="s">
        <v>41</v>
      </c>
      <c r="C24" s="224"/>
      <c r="D24" s="127" t="s">
        <v>7</v>
      </c>
      <c r="E24" s="128">
        <f>'[4]T ex'!K624</f>
        <v>0</v>
      </c>
    </row>
    <row r="25" spans="1:5" s="129" customFormat="1" ht="12.75" x14ac:dyDescent="0.25">
      <c r="A25" s="126" t="s">
        <v>42</v>
      </c>
      <c r="B25" s="231" t="s">
        <v>43</v>
      </c>
      <c r="C25" s="232"/>
      <c r="D25" s="127" t="s">
        <v>7</v>
      </c>
      <c r="E25" s="128">
        <v>0</v>
      </c>
    </row>
    <row r="26" spans="1:5" s="129" customFormat="1" ht="12.75" x14ac:dyDescent="0.25">
      <c r="A26" s="126" t="s">
        <v>44</v>
      </c>
      <c r="B26" s="223" t="s">
        <v>45</v>
      </c>
      <c r="C26" s="224"/>
      <c r="D26" s="127" t="s">
        <v>7</v>
      </c>
      <c r="E26" s="128">
        <f>'[4]T ex'!K736</f>
        <v>28682.277910113837</v>
      </c>
    </row>
    <row r="27" spans="1:5" s="137" customFormat="1" ht="13.5" thickBot="1" x14ac:dyDescent="0.3">
      <c r="A27" s="134" t="s">
        <v>46</v>
      </c>
      <c r="B27" s="214" t="s">
        <v>47</v>
      </c>
      <c r="C27" s="215"/>
      <c r="D27" s="135" t="s">
        <v>7</v>
      </c>
      <c r="E27" s="136">
        <v>3052462.71</v>
      </c>
    </row>
    <row r="28" spans="1:5" ht="31.5" customHeight="1" thickBot="1" x14ac:dyDescent="0.3">
      <c r="A28" s="22" t="s">
        <v>48</v>
      </c>
      <c r="B28" s="216" t="s">
        <v>49</v>
      </c>
      <c r="C28" s="217"/>
      <c r="D28" s="23" t="s">
        <v>7</v>
      </c>
      <c r="E28" s="24">
        <f>'[4]T ex'!K895</f>
        <v>28120.624999999996</v>
      </c>
    </row>
    <row r="29" spans="1:5" s="9" customFormat="1" ht="14.25" x14ac:dyDescent="0.25">
      <c r="A29" s="6" t="s">
        <v>50</v>
      </c>
      <c r="B29" s="149" t="s">
        <v>51</v>
      </c>
      <c r="C29" s="150"/>
      <c r="D29" s="7" t="s">
        <v>7</v>
      </c>
      <c r="E29" s="8">
        <f>SUM(E30:E33)</f>
        <v>2450203.6356319669</v>
      </c>
    </row>
    <row r="30" spans="1:5" x14ac:dyDescent="0.25">
      <c r="A30" s="19" t="s">
        <v>52</v>
      </c>
      <c r="B30" s="218" t="s">
        <v>53</v>
      </c>
      <c r="C30" s="219"/>
      <c r="D30" s="20" t="s">
        <v>7</v>
      </c>
      <c r="E30" s="21">
        <f>[4]Pers!I18</f>
        <v>2322056.6739601437</v>
      </c>
    </row>
    <row r="31" spans="1:5" x14ac:dyDescent="0.25">
      <c r="A31" s="19" t="s">
        <v>54</v>
      </c>
      <c r="B31" s="25" t="s">
        <v>55</v>
      </c>
      <c r="C31" s="26">
        <v>2.2499999999999999E-2</v>
      </c>
      <c r="D31" s="20" t="s">
        <v>7</v>
      </c>
      <c r="E31" s="21">
        <f>E30*C31</f>
        <v>52246.27516410323</v>
      </c>
    </row>
    <row r="32" spans="1:5" x14ac:dyDescent="0.25">
      <c r="A32" s="19" t="s">
        <v>56</v>
      </c>
      <c r="B32" s="218" t="s">
        <v>57</v>
      </c>
      <c r="C32" s="219"/>
      <c r="D32" s="20" t="s">
        <v>7</v>
      </c>
      <c r="E32" s="21">
        <f>[4]Pers!L18</f>
        <v>75900.686507719816</v>
      </c>
    </row>
    <row r="33" spans="1:7" ht="15.75" thickBot="1" x14ac:dyDescent="0.3">
      <c r="A33" s="10" t="s">
        <v>58</v>
      </c>
      <c r="B33" s="220" t="s">
        <v>59</v>
      </c>
      <c r="C33" s="221"/>
      <c r="D33" s="11" t="s">
        <v>7</v>
      </c>
      <c r="E33" s="12">
        <v>0</v>
      </c>
    </row>
    <row r="34" spans="1:7" s="9" customFormat="1" ht="14.25" x14ac:dyDescent="0.25">
      <c r="A34" s="6" t="s">
        <v>60</v>
      </c>
      <c r="B34" s="164" t="s">
        <v>61</v>
      </c>
      <c r="C34" s="164"/>
      <c r="D34" s="7" t="s">
        <v>7</v>
      </c>
      <c r="E34" s="8">
        <f>SUM(E7,E29)</f>
        <v>5706105.5881157303</v>
      </c>
    </row>
    <row r="35" spans="1:7" x14ac:dyDescent="0.25">
      <c r="A35" s="19" t="s">
        <v>62</v>
      </c>
      <c r="B35" s="222" t="s">
        <v>63</v>
      </c>
      <c r="C35" s="222"/>
      <c r="D35" s="20" t="s">
        <v>7</v>
      </c>
      <c r="E35" s="21">
        <v>0</v>
      </c>
    </row>
    <row r="36" spans="1:7" x14ac:dyDescent="0.25">
      <c r="A36" s="19" t="s">
        <v>64</v>
      </c>
      <c r="B36" s="222" t="s">
        <v>65</v>
      </c>
      <c r="C36" s="222"/>
      <c r="D36" s="20" t="s">
        <v>7</v>
      </c>
      <c r="E36" s="21">
        <f>E34+E35</f>
        <v>5706105.5881157303</v>
      </c>
    </row>
    <row r="37" spans="1:7" x14ac:dyDescent="0.25">
      <c r="A37" s="19" t="s">
        <v>66</v>
      </c>
      <c r="B37" s="25" t="s">
        <v>67</v>
      </c>
      <c r="C37" s="26">
        <v>1E-3</v>
      </c>
      <c r="D37" s="20" t="s">
        <v>7</v>
      </c>
      <c r="E37" s="21">
        <f>E36*C37</f>
        <v>5706.1055881157308</v>
      </c>
    </row>
    <row r="38" spans="1:7" x14ac:dyDescent="0.25">
      <c r="A38" s="27" t="s">
        <v>68</v>
      </c>
      <c r="B38" s="28" t="s">
        <v>69</v>
      </c>
      <c r="C38" s="29">
        <f>E38/E39</f>
        <v>0.22174745898374684</v>
      </c>
      <c r="D38" s="30" t="s">
        <v>7</v>
      </c>
      <c r="E38" s="31">
        <f>E36+E37</f>
        <v>5711811.6937038461</v>
      </c>
      <c r="G38" s="32"/>
    </row>
    <row r="39" spans="1:7" s="9" customFormat="1" ht="15" hidden="1" customHeight="1" x14ac:dyDescent="0.25">
      <c r="A39" s="33" t="s">
        <v>68</v>
      </c>
      <c r="B39" s="166" t="s">
        <v>70</v>
      </c>
      <c r="C39" s="167"/>
      <c r="D39" s="34" t="s">
        <v>7</v>
      </c>
      <c r="E39" s="35">
        <f>51516366.59/2</f>
        <v>25758183.295000002</v>
      </c>
    </row>
    <row r="40" spans="1:7" x14ac:dyDescent="0.25">
      <c r="A40" s="36" t="s">
        <v>71</v>
      </c>
      <c r="B40" s="159" t="s">
        <v>72</v>
      </c>
      <c r="C40" s="159"/>
      <c r="D40" s="37" t="s">
        <v>73</v>
      </c>
      <c r="E40" s="38">
        <f>[4]Anexa!C4/2</f>
        <v>16031</v>
      </c>
    </row>
    <row r="41" spans="1:7" s="9" customFormat="1" x14ac:dyDescent="0.25">
      <c r="A41" s="39" t="s">
        <v>74</v>
      </c>
      <c r="B41" s="174" t="s">
        <v>75</v>
      </c>
      <c r="C41" s="175"/>
      <c r="D41" s="40" t="s">
        <v>76</v>
      </c>
      <c r="E41" s="41">
        <f>E38/E40</f>
        <v>356.29790366813336</v>
      </c>
    </row>
  </sheetData>
  <mergeCells count="36">
    <mergeCell ref="B14:C14"/>
    <mergeCell ref="A2:E2"/>
    <mergeCell ref="A4:E4"/>
    <mergeCell ref="A5:E5"/>
    <mergeCell ref="B6:C6"/>
    <mergeCell ref="B7:C7"/>
    <mergeCell ref="B8:C8"/>
    <mergeCell ref="B9:C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41:C41"/>
    <mergeCell ref="B27:C27"/>
    <mergeCell ref="B28:C28"/>
    <mergeCell ref="B29:C29"/>
    <mergeCell ref="B30:C30"/>
    <mergeCell ref="B32:C32"/>
    <mergeCell ref="B33:C33"/>
    <mergeCell ref="B34:C34"/>
    <mergeCell ref="B35:C35"/>
    <mergeCell ref="B36:C36"/>
    <mergeCell ref="B39:C39"/>
    <mergeCell ref="B40:C40"/>
  </mergeCells>
  <pageMargins left="0.7" right="0.32"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FF_T2_GOLIRE</vt:lpstr>
      <vt:lpstr>FF_T9_VEGETALE</vt:lpstr>
      <vt:lpstr>FF_T10_CLANDESTINE</vt:lpstr>
      <vt:lpstr>T2_INITIAL CORECTAT</vt:lpstr>
      <vt:lpstr>FF_T10_CLANDESTINE!Print_Area</vt:lpstr>
      <vt:lpstr>FF_T2_GOLIRE!Print_Area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Sylevy Cleaning 6</dc:creator>
  <cp:lastModifiedBy>Sylevy Cleaning 6</cp:lastModifiedBy>
  <cp:lastPrinted>2025-04-10T11:03:59Z</cp:lastPrinted>
  <dcterms:created xsi:type="dcterms:W3CDTF">2024-12-11T11:52:47Z</dcterms:created>
  <dcterms:modified xsi:type="dcterms:W3CDTF">2025-04-10T11:08:12Z</dcterms:modified>
</cp:coreProperties>
</file>