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35b4ac1202aeb7a/Desktop/regulament salubritate stradala  2026/5 ani fara prelungire/modificat dupa aviz ANAP/"/>
    </mc:Choice>
  </mc:AlternateContent>
  <xr:revisionPtr revIDLastSave="0" documentId="8_{00719C4A-8AAE-41D2-BDD6-DE97B925606D}" xr6:coauthVersionLast="47" xr6:coauthVersionMax="47" xr10:uidLastSave="{00000000-0000-0000-0000-000000000000}"/>
  <bookViews>
    <workbookView xWindow="-120" yWindow="-120" windowWidth="29040" windowHeight="15720" xr2:uid="{00B66EE2-4857-43AA-88C7-6CB39A2696E6}"/>
  </bookViews>
  <sheets>
    <sheet name="estimare contract" sheetId="1" r:id="rId1"/>
    <sheet name="simulare activitate stradal" sheetId="2" r:id="rId2"/>
    <sheet name="simulare activitate deszapezire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94" i="3" l="1"/>
  <c r="I93" i="3"/>
  <c r="I92" i="3"/>
  <c r="I91" i="3"/>
  <c r="I90" i="3"/>
  <c r="I89" i="3"/>
  <c r="I88" i="3"/>
  <c r="I87" i="3"/>
  <c r="I86" i="3"/>
  <c r="E85" i="3"/>
  <c r="I85" i="3" s="1"/>
  <c r="I84" i="3"/>
  <c r="I79" i="3"/>
  <c r="I78" i="3"/>
  <c r="I77" i="3"/>
  <c r="I76" i="3"/>
  <c r="I75" i="3"/>
  <c r="I74" i="3"/>
  <c r="I73" i="3"/>
  <c r="I72" i="3"/>
  <c r="I71" i="3"/>
  <c r="I70" i="3"/>
  <c r="E70" i="3"/>
  <c r="I69" i="3"/>
  <c r="I80" i="3" s="1"/>
  <c r="I63" i="3"/>
  <c r="I62" i="3"/>
  <c r="I61" i="3"/>
  <c r="I60" i="3"/>
  <c r="I59" i="3"/>
  <c r="I58" i="3"/>
  <c r="I57" i="3"/>
  <c r="I56" i="3"/>
  <c r="I55" i="3"/>
  <c r="I54" i="3"/>
  <c r="E54" i="3"/>
  <c r="E53" i="3"/>
  <c r="I53" i="3" s="1"/>
  <c r="I64" i="3" s="1"/>
  <c r="H48" i="3"/>
  <c r="G48" i="3"/>
  <c r="F48" i="3"/>
  <c r="E48" i="3"/>
  <c r="D48" i="3"/>
  <c r="C48" i="3"/>
  <c r="B48" i="3"/>
  <c r="A48" i="3"/>
  <c r="I47" i="3"/>
  <c r="G47" i="3"/>
  <c r="F47" i="3"/>
  <c r="E47" i="3"/>
  <c r="D47" i="3"/>
  <c r="C47" i="3"/>
  <c r="B47" i="3"/>
  <c r="A47" i="3"/>
  <c r="I46" i="3"/>
  <c r="G46" i="3"/>
  <c r="F46" i="3"/>
  <c r="E46" i="3"/>
  <c r="D46" i="3"/>
  <c r="C46" i="3"/>
  <c r="B46" i="3"/>
  <c r="A46" i="3"/>
  <c r="G45" i="3"/>
  <c r="F45" i="3"/>
  <c r="I45" i="3" s="1"/>
  <c r="E45" i="3"/>
  <c r="D45" i="3"/>
  <c r="C45" i="3"/>
  <c r="B45" i="3"/>
  <c r="A45" i="3"/>
  <c r="G44" i="3"/>
  <c r="F44" i="3"/>
  <c r="I44" i="3" s="1"/>
  <c r="E44" i="3"/>
  <c r="D44" i="3"/>
  <c r="C44" i="3"/>
  <c r="B44" i="3"/>
  <c r="A44" i="3"/>
  <c r="G43" i="3"/>
  <c r="F43" i="3"/>
  <c r="I43" i="3" s="1"/>
  <c r="D43" i="3"/>
  <c r="C43" i="3"/>
  <c r="B43" i="3"/>
  <c r="A43" i="3"/>
  <c r="G42" i="3"/>
  <c r="F42" i="3"/>
  <c r="I42" i="3" s="1"/>
  <c r="D42" i="3"/>
  <c r="C42" i="3"/>
  <c r="B42" i="3"/>
  <c r="A42" i="3"/>
  <c r="I41" i="3"/>
  <c r="G41" i="3"/>
  <c r="F41" i="3"/>
  <c r="D41" i="3"/>
  <c r="C41" i="3"/>
  <c r="B41" i="3"/>
  <c r="A41" i="3"/>
  <c r="I40" i="3"/>
  <c r="G40" i="3"/>
  <c r="F40" i="3"/>
  <c r="D40" i="3"/>
  <c r="C40" i="3"/>
  <c r="B40" i="3"/>
  <c r="A40" i="3"/>
  <c r="I39" i="3"/>
  <c r="G39" i="3"/>
  <c r="F39" i="3"/>
  <c r="E39" i="3"/>
  <c r="D39" i="3"/>
  <c r="C39" i="3"/>
  <c r="B39" i="3"/>
  <c r="A39" i="3"/>
  <c r="G38" i="3"/>
  <c r="F38" i="3"/>
  <c r="I38" i="3" s="1"/>
  <c r="E38" i="3"/>
  <c r="D38" i="3"/>
  <c r="C38" i="3"/>
  <c r="B38" i="3"/>
  <c r="A38" i="3"/>
  <c r="G37" i="3"/>
  <c r="F37" i="3"/>
  <c r="I37" i="3" s="1"/>
  <c r="E37" i="3"/>
  <c r="D37" i="3"/>
  <c r="C37" i="3"/>
  <c r="B37" i="3"/>
  <c r="A37" i="3"/>
  <c r="H36" i="3"/>
  <c r="G36" i="3"/>
  <c r="F36" i="3"/>
  <c r="E36" i="3"/>
  <c r="D36" i="3"/>
  <c r="C36" i="3"/>
  <c r="B36" i="3"/>
  <c r="A36" i="3"/>
  <c r="H32" i="3"/>
  <c r="G32" i="3"/>
  <c r="F32" i="3"/>
  <c r="E32" i="3"/>
  <c r="D32" i="3"/>
  <c r="C32" i="3"/>
  <c r="B32" i="3"/>
  <c r="A32" i="3"/>
  <c r="G31" i="3"/>
  <c r="F31" i="3"/>
  <c r="E31" i="3"/>
  <c r="I31" i="3" s="1"/>
  <c r="D31" i="3"/>
  <c r="C31" i="3"/>
  <c r="B31" i="3"/>
  <c r="A31" i="3"/>
  <c r="G30" i="3"/>
  <c r="F30" i="3"/>
  <c r="E30" i="3"/>
  <c r="I30" i="3" s="1"/>
  <c r="D30" i="3"/>
  <c r="C30" i="3"/>
  <c r="B30" i="3"/>
  <c r="A30" i="3"/>
  <c r="I29" i="3"/>
  <c r="G29" i="3"/>
  <c r="F29" i="3"/>
  <c r="D29" i="3"/>
  <c r="C29" i="3"/>
  <c r="B29" i="3"/>
  <c r="A29" i="3"/>
  <c r="G28" i="3"/>
  <c r="F28" i="3"/>
  <c r="I28" i="3" s="1"/>
  <c r="D28" i="3"/>
  <c r="C28" i="3"/>
  <c r="B28" i="3"/>
  <c r="A28" i="3"/>
  <c r="G27" i="3"/>
  <c r="F27" i="3"/>
  <c r="E27" i="3"/>
  <c r="I27" i="3" s="1"/>
  <c r="D27" i="3"/>
  <c r="C27" i="3"/>
  <c r="B27" i="3"/>
  <c r="A27" i="3"/>
  <c r="G26" i="3"/>
  <c r="F26" i="3"/>
  <c r="E26" i="3"/>
  <c r="I26" i="3" s="1"/>
  <c r="D26" i="3"/>
  <c r="C26" i="3"/>
  <c r="B26" i="3"/>
  <c r="A26" i="3"/>
  <c r="G25" i="3"/>
  <c r="F25" i="3"/>
  <c r="I25" i="3" s="1"/>
  <c r="D25" i="3"/>
  <c r="C25" i="3"/>
  <c r="B25" i="3"/>
  <c r="A25" i="3"/>
  <c r="I24" i="3"/>
  <c r="G24" i="3"/>
  <c r="F24" i="3"/>
  <c r="D24" i="3"/>
  <c r="C24" i="3"/>
  <c r="B24" i="3"/>
  <c r="A24" i="3"/>
  <c r="G23" i="3"/>
  <c r="F23" i="3"/>
  <c r="E23" i="3"/>
  <c r="I23" i="3" s="1"/>
  <c r="D23" i="3"/>
  <c r="C23" i="3"/>
  <c r="B23" i="3"/>
  <c r="A23" i="3"/>
  <c r="G22" i="3"/>
  <c r="F22" i="3"/>
  <c r="E22" i="3"/>
  <c r="I22" i="3" s="1"/>
  <c r="D22" i="3"/>
  <c r="C22" i="3"/>
  <c r="B22" i="3"/>
  <c r="A22" i="3"/>
  <c r="I21" i="3"/>
  <c r="G21" i="3"/>
  <c r="F21" i="3"/>
  <c r="E21" i="3"/>
  <c r="D21" i="3"/>
  <c r="C21" i="3"/>
  <c r="B21" i="3"/>
  <c r="A21" i="3"/>
  <c r="H20" i="3"/>
  <c r="G20" i="3"/>
  <c r="F20" i="3"/>
  <c r="E20" i="3"/>
  <c r="D20" i="3"/>
  <c r="C20" i="3"/>
  <c r="B20" i="3"/>
  <c r="A20" i="3"/>
  <c r="H15" i="3"/>
  <c r="G15" i="3"/>
  <c r="F15" i="3"/>
  <c r="E15" i="3"/>
  <c r="D15" i="3"/>
  <c r="C15" i="3"/>
  <c r="B15" i="3"/>
  <c r="A15" i="3"/>
  <c r="I14" i="3"/>
  <c r="G14" i="3"/>
  <c r="F14" i="3"/>
  <c r="E14" i="3"/>
  <c r="D14" i="3"/>
  <c r="C14" i="3"/>
  <c r="B14" i="3"/>
  <c r="A14" i="3"/>
  <c r="G13" i="3"/>
  <c r="F13" i="3"/>
  <c r="E13" i="3"/>
  <c r="I13" i="3" s="1"/>
  <c r="D13" i="3"/>
  <c r="C13" i="3"/>
  <c r="B13" i="3"/>
  <c r="A13" i="3"/>
  <c r="G12" i="3"/>
  <c r="F12" i="3"/>
  <c r="I12" i="3" s="1"/>
  <c r="D12" i="3"/>
  <c r="C12" i="3"/>
  <c r="B12" i="3"/>
  <c r="A12" i="3"/>
  <c r="I11" i="3"/>
  <c r="G11" i="3"/>
  <c r="F11" i="3"/>
  <c r="D11" i="3"/>
  <c r="C11" i="3"/>
  <c r="B11" i="3"/>
  <c r="A11" i="3"/>
  <c r="G10" i="3"/>
  <c r="F10" i="3"/>
  <c r="I10" i="3" s="1"/>
  <c r="D10" i="3"/>
  <c r="C10" i="3"/>
  <c r="B10" i="3"/>
  <c r="A10" i="3"/>
  <c r="G9" i="3"/>
  <c r="F9" i="3"/>
  <c r="I9" i="3" s="1"/>
  <c r="D9" i="3"/>
  <c r="C9" i="3"/>
  <c r="B9" i="3"/>
  <c r="A9" i="3"/>
  <c r="G8" i="3"/>
  <c r="F8" i="3"/>
  <c r="E8" i="3"/>
  <c r="I8" i="3" s="1"/>
  <c r="D8" i="3"/>
  <c r="C8" i="3"/>
  <c r="B8" i="3"/>
  <c r="A8" i="3"/>
  <c r="I7" i="3"/>
  <c r="G7" i="3"/>
  <c r="F7" i="3"/>
  <c r="E7" i="3"/>
  <c r="D7" i="3"/>
  <c r="C7" i="3"/>
  <c r="B7" i="3"/>
  <c r="A7" i="3"/>
  <c r="I6" i="3"/>
  <c r="G6" i="3"/>
  <c r="F6" i="3"/>
  <c r="E6" i="3"/>
  <c r="D6" i="3"/>
  <c r="C6" i="3"/>
  <c r="B6" i="3"/>
  <c r="A6" i="3"/>
  <c r="G5" i="3"/>
  <c r="F5" i="3"/>
  <c r="E5" i="3"/>
  <c r="I5" i="3" s="1"/>
  <c r="D5" i="3"/>
  <c r="C5" i="3"/>
  <c r="B5" i="3"/>
  <c r="A5" i="3"/>
  <c r="I4" i="3"/>
  <c r="G4" i="3"/>
  <c r="F4" i="3"/>
  <c r="E4" i="3"/>
  <c r="D4" i="3"/>
  <c r="C4" i="3"/>
  <c r="B4" i="3"/>
  <c r="A4" i="3"/>
  <c r="H3" i="3"/>
  <c r="G3" i="3"/>
  <c r="F3" i="3"/>
  <c r="E3" i="3"/>
  <c r="D3" i="3"/>
  <c r="C3" i="3"/>
  <c r="B3" i="3"/>
  <c r="A3" i="3"/>
  <c r="H70" i="2"/>
  <c r="G70" i="2"/>
  <c r="F70" i="2"/>
  <c r="D70" i="2"/>
  <c r="C70" i="2"/>
  <c r="B70" i="2"/>
  <c r="I69" i="2"/>
  <c r="K69" i="2" s="1"/>
  <c r="E69" i="2"/>
  <c r="E68" i="2"/>
  <c r="I68" i="2" s="1"/>
  <c r="K68" i="2" s="1"/>
  <c r="I58" i="2"/>
  <c r="K58" i="2" s="1"/>
  <c r="E58" i="2"/>
  <c r="E56" i="2"/>
  <c r="I56" i="2" s="1"/>
  <c r="K56" i="2" s="1"/>
  <c r="E45" i="2"/>
  <c r="I45" i="2" s="1"/>
  <c r="I44" i="2"/>
  <c r="K44" i="2" s="1"/>
  <c r="E43" i="2"/>
  <c r="I43" i="2" s="1"/>
  <c r="K43" i="2" s="1"/>
  <c r="I42" i="2"/>
  <c r="K42" i="2" s="1"/>
  <c r="E42" i="2"/>
  <c r="E67" i="2" s="1"/>
  <c r="I67" i="2" s="1"/>
  <c r="K67" i="2" s="1"/>
  <c r="I41" i="2"/>
  <c r="K41" i="2" s="1"/>
  <c r="E41" i="2"/>
  <c r="E66" i="2" s="1"/>
  <c r="I66" i="2" s="1"/>
  <c r="K66" i="2" s="1"/>
  <c r="E40" i="2"/>
  <c r="E65" i="2" s="1"/>
  <c r="I65" i="2" s="1"/>
  <c r="K65" i="2" s="1"/>
  <c r="E39" i="2"/>
  <c r="E64" i="2" s="1"/>
  <c r="I64" i="2" s="1"/>
  <c r="K64" i="2" s="1"/>
  <c r="I38" i="2"/>
  <c r="K38" i="2" s="1"/>
  <c r="E38" i="2"/>
  <c r="E63" i="2" s="1"/>
  <c r="I63" i="2" s="1"/>
  <c r="K63" i="2" s="1"/>
  <c r="I37" i="2"/>
  <c r="K37" i="2" s="1"/>
  <c r="E37" i="2"/>
  <c r="E62" i="2" s="1"/>
  <c r="I62" i="2" s="1"/>
  <c r="K62" i="2" s="1"/>
  <c r="E36" i="2"/>
  <c r="E61" i="2" s="1"/>
  <c r="I61" i="2" s="1"/>
  <c r="K61" i="2" s="1"/>
  <c r="E35" i="2"/>
  <c r="E60" i="2" s="1"/>
  <c r="I60" i="2" s="1"/>
  <c r="K60" i="2" s="1"/>
  <c r="I34" i="2"/>
  <c r="K34" i="2" s="1"/>
  <c r="E34" i="2"/>
  <c r="E59" i="2" s="1"/>
  <c r="I59" i="2" s="1"/>
  <c r="K59" i="2" s="1"/>
  <c r="I33" i="2"/>
  <c r="K33" i="2" s="1"/>
  <c r="E32" i="2"/>
  <c r="E57" i="2" s="1"/>
  <c r="I57" i="2" s="1"/>
  <c r="K57" i="2" s="1"/>
  <c r="K31" i="2"/>
  <c r="I31" i="2"/>
  <c r="I30" i="2"/>
  <c r="K30" i="2" s="1"/>
  <c r="E30" i="2"/>
  <c r="E55" i="2" s="1"/>
  <c r="I55" i="2" s="1"/>
  <c r="K55" i="2" s="1"/>
  <c r="K29" i="2"/>
  <c r="I29" i="2"/>
  <c r="E29" i="2"/>
  <c r="E54" i="2" s="1"/>
  <c r="I54" i="2" s="1"/>
  <c r="K19" i="2"/>
  <c r="E19" i="2"/>
  <c r="I18" i="2"/>
  <c r="K18" i="2" s="1"/>
  <c r="E18" i="2"/>
  <c r="I17" i="2"/>
  <c r="K17" i="2" s="1"/>
  <c r="E17" i="2"/>
  <c r="K16" i="2"/>
  <c r="I16" i="2"/>
  <c r="E16" i="2"/>
  <c r="K15" i="2"/>
  <c r="I15" i="2"/>
  <c r="E15" i="2"/>
  <c r="I13" i="2"/>
  <c r="K13" i="2" s="1"/>
  <c r="E13" i="2"/>
  <c r="K12" i="2"/>
  <c r="I12" i="2"/>
  <c r="E12" i="2"/>
  <c r="K11" i="2"/>
  <c r="I11" i="2"/>
  <c r="E11" i="2"/>
  <c r="I9" i="2"/>
  <c r="K9" i="2" s="1"/>
  <c r="E9" i="2"/>
  <c r="K8" i="2"/>
  <c r="I8" i="2"/>
  <c r="E8" i="2"/>
  <c r="K7" i="2"/>
  <c r="I7" i="2"/>
  <c r="E7" i="2"/>
  <c r="I6" i="2"/>
  <c r="K6" i="2" s="1"/>
  <c r="E6" i="2"/>
  <c r="I5" i="2"/>
  <c r="K5" i="2" s="1"/>
  <c r="E5" i="2"/>
  <c r="K3" i="2"/>
  <c r="I3" i="2"/>
  <c r="E3" i="2"/>
  <c r="E50" i="1"/>
  <c r="F50" i="1" s="1"/>
  <c r="F45" i="1"/>
  <c r="E45" i="1"/>
  <c r="D45" i="1"/>
  <c r="B45" i="1"/>
  <c r="F44" i="1"/>
  <c r="E44" i="1"/>
  <c r="D44" i="1"/>
  <c r="B44" i="1"/>
  <c r="F43" i="1"/>
  <c r="E43" i="1"/>
  <c r="D43" i="1"/>
  <c r="B43" i="1"/>
  <c r="F42" i="1"/>
  <c r="E42" i="1"/>
  <c r="D42" i="1"/>
  <c r="B42" i="1"/>
  <c r="F41" i="1"/>
  <c r="E41" i="1"/>
  <c r="D41" i="1"/>
  <c r="B41" i="1"/>
  <c r="J37" i="1"/>
  <c r="I37" i="1"/>
  <c r="K36" i="1"/>
  <c r="J36" i="1"/>
  <c r="I36" i="1"/>
  <c r="H36" i="1"/>
  <c r="G36" i="1"/>
  <c r="F36" i="1"/>
  <c r="E36" i="1"/>
  <c r="D36" i="1"/>
  <c r="C36" i="1"/>
  <c r="B36" i="1"/>
  <c r="A36" i="1"/>
  <c r="K35" i="1"/>
  <c r="I35" i="1"/>
  <c r="J35" i="1" s="1"/>
  <c r="H35" i="1"/>
  <c r="G35" i="1"/>
  <c r="F35" i="1"/>
  <c r="E35" i="1"/>
  <c r="D35" i="1"/>
  <c r="C35" i="1"/>
  <c r="B35" i="1"/>
  <c r="A35" i="1"/>
  <c r="K34" i="1"/>
  <c r="I34" i="1"/>
  <c r="J34" i="1" s="1"/>
  <c r="H34" i="1"/>
  <c r="G34" i="1"/>
  <c r="F34" i="1"/>
  <c r="E34" i="1"/>
  <c r="D34" i="1"/>
  <c r="C34" i="1"/>
  <c r="I33" i="1"/>
  <c r="J33" i="1" s="1"/>
  <c r="H33" i="1"/>
  <c r="G33" i="1"/>
  <c r="F33" i="1"/>
  <c r="E33" i="1"/>
  <c r="K33" i="1" s="1"/>
  <c r="D33" i="1"/>
  <c r="C33" i="1"/>
  <c r="J32" i="1"/>
  <c r="I32" i="1"/>
  <c r="H32" i="1"/>
  <c r="G32" i="1"/>
  <c r="F32" i="1"/>
  <c r="E32" i="1"/>
  <c r="K32" i="1" s="1"/>
  <c r="D32" i="1"/>
  <c r="C32" i="1"/>
  <c r="K31" i="1"/>
  <c r="I31" i="1"/>
  <c r="J31" i="1" s="1"/>
  <c r="H31" i="1"/>
  <c r="G31" i="1"/>
  <c r="F31" i="1"/>
  <c r="E31" i="1"/>
  <c r="D31" i="1"/>
  <c r="C31" i="1"/>
  <c r="K30" i="1"/>
  <c r="I30" i="1"/>
  <c r="J30" i="1" s="1"/>
  <c r="H30" i="1"/>
  <c r="G30" i="1"/>
  <c r="F30" i="1"/>
  <c r="E30" i="1"/>
  <c r="D30" i="1"/>
  <c r="C30" i="1"/>
  <c r="I29" i="1"/>
  <c r="J29" i="1" s="1"/>
  <c r="H29" i="1"/>
  <c r="G29" i="1"/>
  <c r="F29" i="1"/>
  <c r="E29" i="1"/>
  <c r="K29" i="1" s="1"/>
  <c r="D29" i="1"/>
  <c r="C29" i="1"/>
  <c r="B29" i="1"/>
  <c r="A29" i="1"/>
  <c r="I28" i="1"/>
  <c r="J28" i="1" s="1"/>
  <c r="H28" i="1"/>
  <c r="G28" i="1"/>
  <c r="F28" i="1"/>
  <c r="E28" i="1"/>
  <c r="K28" i="1" s="1"/>
  <c r="D28" i="1"/>
  <c r="C28" i="1"/>
  <c r="B28" i="1"/>
  <c r="A28" i="1"/>
  <c r="J27" i="1"/>
  <c r="I27" i="1"/>
  <c r="H27" i="1"/>
  <c r="G27" i="1"/>
  <c r="F27" i="1"/>
  <c r="E27" i="1"/>
  <c r="K27" i="1" s="1"/>
  <c r="D27" i="1"/>
  <c r="C27" i="1"/>
  <c r="B27" i="1"/>
  <c r="A27" i="1"/>
  <c r="I26" i="1"/>
  <c r="J26" i="1" s="1"/>
  <c r="H26" i="1"/>
  <c r="G26" i="1"/>
  <c r="F26" i="1"/>
  <c r="E26" i="1"/>
  <c r="K26" i="1" s="1"/>
  <c r="D26" i="1"/>
  <c r="C26" i="1"/>
  <c r="B26" i="1"/>
  <c r="A26" i="1"/>
  <c r="I25" i="1"/>
  <c r="H25" i="1"/>
  <c r="G25" i="1"/>
  <c r="F25" i="1"/>
  <c r="E25" i="1"/>
  <c r="D25" i="1"/>
  <c r="C25" i="1"/>
  <c r="B25" i="1"/>
  <c r="A25" i="1"/>
  <c r="K19" i="1"/>
  <c r="J19" i="1"/>
  <c r="I19" i="1"/>
  <c r="H19" i="1"/>
  <c r="G19" i="1"/>
  <c r="F19" i="1"/>
  <c r="E19" i="1"/>
  <c r="I18" i="1"/>
  <c r="J18" i="1" s="1"/>
  <c r="H18" i="1"/>
  <c r="G18" i="1"/>
  <c r="F18" i="1"/>
  <c r="E18" i="1"/>
  <c r="K18" i="1" s="1"/>
  <c r="I17" i="1"/>
  <c r="J17" i="1" s="1"/>
  <c r="H17" i="1"/>
  <c r="G17" i="1"/>
  <c r="F17" i="1"/>
  <c r="E17" i="1"/>
  <c r="K17" i="1" s="1"/>
  <c r="K16" i="1"/>
  <c r="I16" i="1"/>
  <c r="J16" i="1" s="1"/>
  <c r="H16" i="1"/>
  <c r="G16" i="1"/>
  <c r="F16" i="1"/>
  <c r="E16" i="1"/>
  <c r="I15" i="1"/>
  <c r="J15" i="1" s="1"/>
  <c r="H15" i="1"/>
  <c r="G15" i="1"/>
  <c r="F15" i="1"/>
  <c r="E15" i="1"/>
  <c r="K15" i="1" s="1"/>
  <c r="K14" i="1"/>
  <c r="I14" i="1"/>
  <c r="J14" i="1" s="1"/>
  <c r="H14" i="1"/>
  <c r="G14" i="1"/>
  <c r="F14" i="1"/>
  <c r="E14" i="1"/>
  <c r="I13" i="1"/>
  <c r="J13" i="1" s="1"/>
  <c r="H13" i="1"/>
  <c r="G13" i="1"/>
  <c r="F13" i="1"/>
  <c r="E13" i="1"/>
  <c r="K13" i="1" s="1"/>
  <c r="K12" i="1"/>
  <c r="I12" i="1"/>
  <c r="J12" i="1" s="1"/>
  <c r="H12" i="1"/>
  <c r="G12" i="1"/>
  <c r="F12" i="1"/>
  <c r="E12" i="1"/>
  <c r="K11" i="1"/>
  <c r="I11" i="1"/>
  <c r="J11" i="1" s="1"/>
  <c r="H11" i="1"/>
  <c r="G11" i="1"/>
  <c r="F11" i="1"/>
  <c r="E11" i="1"/>
  <c r="J10" i="1"/>
  <c r="I10" i="1"/>
  <c r="H10" i="1"/>
  <c r="G10" i="1"/>
  <c r="F10" i="1"/>
  <c r="E10" i="1"/>
  <c r="K10" i="1" s="1"/>
  <c r="J9" i="1"/>
  <c r="I9" i="1"/>
  <c r="H9" i="1"/>
  <c r="G9" i="1"/>
  <c r="F9" i="1"/>
  <c r="E9" i="1"/>
  <c r="K9" i="1" s="1"/>
  <c r="I8" i="1"/>
  <c r="J8" i="1" s="1"/>
  <c r="H8" i="1"/>
  <c r="G8" i="1"/>
  <c r="F8" i="1"/>
  <c r="E8" i="1"/>
  <c r="K8" i="1" s="1"/>
  <c r="K7" i="1"/>
  <c r="J7" i="1"/>
  <c r="I7" i="1"/>
  <c r="H7" i="1"/>
  <c r="G7" i="1"/>
  <c r="F7" i="1"/>
  <c r="E7" i="1"/>
  <c r="I6" i="1"/>
  <c r="J6" i="1" s="1"/>
  <c r="H6" i="1"/>
  <c r="G6" i="1"/>
  <c r="F6" i="1"/>
  <c r="E6" i="1"/>
  <c r="K6" i="1" s="1"/>
  <c r="I5" i="1"/>
  <c r="J5" i="1" s="1"/>
  <c r="H5" i="1"/>
  <c r="G5" i="1"/>
  <c r="F5" i="1"/>
  <c r="E5" i="1"/>
  <c r="K5" i="1" s="1"/>
  <c r="K4" i="1"/>
  <c r="I4" i="1"/>
  <c r="J4" i="1" s="1"/>
  <c r="H4" i="1"/>
  <c r="G4" i="1"/>
  <c r="F4" i="1"/>
  <c r="E4" i="1"/>
  <c r="I3" i="1"/>
  <c r="J3" i="1" s="1"/>
  <c r="H3" i="1"/>
  <c r="G3" i="1"/>
  <c r="F3" i="1"/>
  <c r="E3" i="1"/>
  <c r="K3" i="1" s="1"/>
  <c r="I15" i="3" l="1"/>
  <c r="I95" i="3"/>
  <c r="I48" i="3"/>
  <c r="I32" i="3"/>
  <c r="I70" i="2"/>
  <c r="K70" i="2" s="1"/>
  <c r="K45" i="2"/>
  <c r="I71" i="2"/>
  <c r="K54" i="2"/>
  <c r="E4" i="2"/>
  <c r="I4" i="2" s="1"/>
  <c r="E70" i="2"/>
  <c r="I35" i="2"/>
  <c r="K35" i="2" s="1"/>
  <c r="I39" i="2"/>
  <c r="K39" i="2" s="1"/>
  <c r="E10" i="2"/>
  <c r="I10" i="2" s="1"/>
  <c r="K10" i="2" s="1"/>
  <c r="E14" i="2"/>
  <c r="I14" i="2" s="1"/>
  <c r="K14" i="2" s="1"/>
  <c r="I36" i="2"/>
  <c r="K36" i="2" s="1"/>
  <c r="I40" i="2"/>
  <c r="K40" i="2" s="1"/>
  <c r="I32" i="2"/>
  <c r="K32" i="2" s="1"/>
  <c r="I20" i="1"/>
  <c r="I46" i="2" l="1"/>
  <c r="I20" i="2"/>
  <c r="K4" i="2"/>
  <c r="J20" i="1"/>
  <c r="D49" i="1"/>
  <c r="E49" i="1" s="1"/>
  <c r="F49" i="1" s="1"/>
</calcChain>
</file>

<file path=xl/sharedStrings.xml><?xml version="1.0" encoding="utf-8"?>
<sst xmlns="http://schemas.openxmlformats.org/spreadsheetml/2006/main" count="430" uniqueCount="103">
  <si>
    <t xml:space="preserve"> a) pentru activitatea de curăţarea şi întreținere căi publice- STRADAL</t>
  </si>
  <si>
    <t>tarif</t>
  </si>
  <si>
    <t>activitate</t>
  </si>
  <si>
    <t>tarif/T</t>
  </si>
  <si>
    <t>denumire tarif</t>
  </si>
  <si>
    <t>cantitate estimata/an</t>
  </si>
  <si>
    <t>cant/UM</t>
  </si>
  <si>
    <t>UM</t>
  </si>
  <si>
    <t>tarif  estimat</t>
  </si>
  <si>
    <t xml:space="preserve"> val fara TVA</t>
  </si>
  <si>
    <t>val cu TVA</t>
  </si>
  <si>
    <t>cantitate estimata/5ani</t>
  </si>
  <si>
    <t>Măturat manual și întreținere căi publice (inclusiv transportul și neutralizarea prin depozitare a deșeurilor rezultate)</t>
  </si>
  <si>
    <t>T1</t>
  </si>
  <si>
    <t>tarif măturat manual și întreținere carosabil</t>
  </si>
  <si>
    <t>T1.1</t>
  </si>
  <si>
    <t>tarif măturat manual și întreținere trotuare, alei, piatete</t>
  </si>
  <si>
    <t>T1.2</t>
  </si>
  <si>
    <t>tarif aspirat manuala trotuare (nu se va tarifa unde se executa maturat manual)</t>
  </si>
  <si>
    <t>T1.3</t>
  </si>
  <si>
    <t>tarif curatat manual și întreținere (fără cosit), zone verzi</t>
  </si>
  <si>
    <t>Golire coșuri de gunoi stradale 2500 buc cu frecventa de 2 ori/zi(inclusiv transportul și neutralizarea prin depozitare a deșeurilor rezultate)</t>
  </si>
  <si>
    <t>T2</t>
  </si>
  <si>
    <t>tarif pentru gestionarea deşeurilor colectate din coşurile stradale</t>
  </si>
  <si>
    <t>Măturat  mecanizat căi publice (inclusiv transportul și neutralizarea prin  depozitare a deșeurilor rezultate)</t>
  </si>
  <si>
    <t>T3</t>
  </si>
  <si>
    <t>tarif măturat mecanizat carosabil</t>
  </si>
  <si>
    <t>T3.1</t>
  </si>
  <si>
    <t>tarif măturat mecanizat trotuare, piatete, alei</t>
  </si>
  <si>
    <t>Spălat mecanizat căi publice</t>
  </si>
  <si>
    <t>T4</t>
  </si>
  <si>
    <t>tarif spălat mecanizat carosabil</t>
  </si>
  <si>
    <t>T4.1</t>
  </si>
  <si>
    <t>tarif spălat mecanizat trotuare, piatete, alei</t>
  </si>
  <si>
    <t>Stropire mecanizată căi publice</t>
  </si>
  <si>
    <t>T5</t>
  </si>
  <si>
    <t>tarif stropit mecanizat carosabil</t>
  </si>
  <si>
    <t>T5.1</t>
  </si>
  <si>
    <t>tarif stropit mecanizat trotuare, piatete, alei</t>
  </si>
  <si>
    <t>Igienizat si spalat spatii de joaca (inclusiv obiecte de joaca si mobilier urban)</t>
  </si>
  <si>
    <t>T6</t>
  </si>
  <si>
    <t>tarif igienizare spatii de joaca si odihna , spalat, aspirat, indepartare vegetatie crescuta, spalat obiecte de joaca</t>
  </si>
  <si>
    <t>Curățare manuală canale pluviale/rigole (inclusiv transportul și neutralizarea prin depozitare a materialelor grosiere rezultate)</t>
  </si>
  <si>
    <t>T7</t>
  </si>
  <si>
    <t>tarif razuit rigole (inclusiv transportul și neutralizarea prin depozitare a materialelor grosiere rezultate)</t>
  </si>
  <si>
    <t>T7.1</t>
  </si>
  <si>
    <t>tarif curatare canale pluiviale amenajate (inclusiv transportul și neutralizarea prin depozitare a materialelor grosiere rezultate)</t>
  </si>
  <si>
    <t>Curățare mecanizată canale pluviale neamenajate (inclusiv transportul și neutralizarea prin depozitare a materialelor grosiere rezultate)</t>
  </si>
  <si>
    <t>T8</t>
  </si>
  <si>
    <t>tarif decolmatare canale pluviale neamenajate (inclusiv transportul și neutralizarea prin depozitare a materialelor grosiere rezultate)</t>
  </si>
  <si>
    <t>Colectarea cadavrelor animalelor de pe domeniul public și predarea acestora către unitățile de ecarisaj sau către instalațiile de neutralizare</t>
  </si>
  <si>
    <t>T9</t>
  </si>
  <si>
    <t>Tarif colectare cadavre animale de pe domeniul public și predarea acestora către unitățile de ecarisaj sau către instalațiile de neutralizare</t>
  </si>
  <si>
    <t xml:space="preserve">Măturat manual și întreținere căi publice (inclusiv transportul și neutralizarea prin depozitare a deșeurilor </t>
  </si>
  <si>
    <t>T10</t>
  </si>
  <si>
    <t>Aspirat manual spatii de joaca (tarif aplicat când nu se face igienizare)</t>
  </si>
  <si>
    <t xml:space="preserve"> b) pentru activitatea de curăţarea şi transportul zăpezii de pe căile publice din localitate şi menţinerea în funcţiune a acestora pe timp de polei sau de îngheţ - DESZĂPEZIRE</t>
  </si>
  <si>
    <t>AN</t>
  </si>
  <si>
    <t>LUNA</t>
  </si>
  <si>
    <t>CU tva</t>
  </si>
  <si>
    <t>STRADAL</t>
  </si>
  <si>
    <t>DESZAPEZIRE</t>
  </si>
  <si>
    <t>mp</t>
  </si>
  <si>
    <t>tone</t>
  </si>
  <si>
    <t>ml</t>
  </si>
  <si>
    <t>kg</t>
  </si>
  <si>
    <t>25</t>
  </si>
  <si>
    <t>Nota: cantitățile sunt estimative aceste putându-se modifica în funcție de necesități, chiar și între activități, la solicitarea Autorității contractante</t>
  </si>
  <si>
    <t>SIMULARE DESZAPEZIRE PE AN</t>
  </si>
  <si>
    <t>lei fara TVA</t>
  </si>
  <si>
    <t>lei fara tva</t>
  </si>
  <si>
    <t>cantitate estimata</t>
  </si>
  <si>
    <t>tarif estimat</t>
  </si>
  <si>
    <t>Curațatul mecanizat al zapezii, gheții și poleiului</t>
  </si>
  <si>
    <t>T11</t>
  </si>
  <si>
    <t>tarif curăţat zăpadă mecanizat cu autospeciale/utilaje echipate cu lamă/plug</t>
  </si>
  <si>
    <t>Curațatul manual al zapezii, gheții și poleiului</t>
  </si>
  <si>
    <t>T12</t>
  </si>
  <si>
    <t>tarif curăţat zăpadă manual, inclusiv staţii publice de îmbarcare-debarcare călători şi refugii</t>
  </si>
  <si>
    <t>Incarcare si transport zăpadă</t>
  </si>
  <si>
    <t>T13</t>
  </si>
  <si>
    <t>tarif încărcat mecanizat şi transport zăpadă</t>
  </si>
  <si>
    <t>tona</t>
  </si>
  <si>
    <t>compaterea gheții si a poleiului</t>
  </si>
  <si>
    <t>T14</t>
  </si>
  <si>
    <t>tarif împrăştiat mecanic material antiderapant, de tip sare</t>
  </si>
  <si>
    <t>T14.1</t>
  </si>
  <si>
    <t>tarif împrăştiat manual material antiderapant, de tip sare;</t>
  </si>
  <si>
    <t>T14.2</t>
  </si>
  <si>
    <t>tarif împrăştiat mecanic material antiderapant, de tip sare cu injecţie de soluţie de clorură de calciu, în pondere conform caiet de sarcini</t>
  </si>
  <si>
    <t>T14.3</t>
  </si>
  <si>
    <t>tarif împrăştiat manual material antiderapant, de tip sare în amestec cu clorură de calciu solidă, în pondere conform caiet de sarcini.</t>
  </si>
  <si>
    <t>T14.4</t>
  </si>
  <si>
    <t>tarif împrăştiat mecanic material antiderapant, de tip sare cu injecţie de soluţie de clorură de magneziu, în pondere conform caiet de sarcini</t>
  </si>
  <si>
    <t>T14.5</t>
  </si>
  <si>
    <t>tarif împrăştiat manual material antiderapant, de tip sare în amestec cu clorură de magneziu solidă, în pondere conform caiet de sarcini.</t>
  </si>
  <si>
    <t>curățarea de zăpadă și gheață a canalelor de scurgere de pe căile publice</t>
  </si>
  <si>
    <t>T15</t>
  </si>
  <si>
    <t>tarif curățare de zăpadă și gheață a canalelor de scurgere pluviala de pe căile publice</t>
  </si>
  <si>
    <t>mobilizarea si asigurare logistica (se aplica doar cand nu exista activitati de deszapezire)</t>
  </si>
  <si>
    <t>T16</t>
  </si>
  <si>
    <t>Tariful de mobilizare şi asigurare logistică**</t>
  </si>
  <si>
    <t>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</si>
</sst>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0"/>
      <name val="Times New Roman"/>
      <family val="1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89999084444715716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3" fillId="2" borderId="1" xfId="0" applyFont="1" applyFill="1" applyBorder="1"/>
    <xf numFmtId="49" fontId="1" fillId="2" borderId="1" xfId="0" applyNumberFormat="1" applyFont="1" applyFill="1" applyBorder="1" applyAlignment="1">
      <alignment wrapText="1"/>
    </xf>
    <xf numFmtId="0" fontId="0" fillId="0" borderId="1" xfId="0" applyBorder="1"/>
    <xf numFmtId="0" fontId="0" fillId="0" borderId="2" xfId="0" applyBorder="1"/>
    <xf numFmtId="0" fontId="4" fillId="3" borderId="3" xfId="0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49" fontId="0" fillId="5" borderId="1" xfId="0" applyNumberForma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vertical="center"/>
    </xf>
    <xf numFmtId="49" fontId="0" fillId="5" borderId="2" xfId="0" applyNumberFormat="1" applyFill="1" applyBorder="1" applyAlignment="1">
      <alignment vertical="center" wrapText="1"/>
    </xf>
    <xf numFmtId="4" fontId="0" fillId="5" borderId="2" xfId="0" applyNumberFormat="1" applyFill="1" applyBorder="1" applyAlignment="1">
      <alignment vertical="center"/>
    </xf>
    <xf numFmtId="3" fontId="0" fillId="5" borderId="2" xfId="0" applyNumberFormat="1" applyFill="1" applyBorder="1" applyAlignment="1">
      <alignment vertical="center"/>
    </xf>
    <xf numFmtId="4" fontId="0" fillId="5" borderId="8" xfId="0" applyNumberFormat="1" applyFill="1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0" fillId="5" borderId="9" xfId="0" applyFill="1" applyBorder="1" applyAlignment="1">
      <alignment horizontal="center" vertical="center"/>
    </xf>
    <xf numFmtId="49" fontId="0" fillId="5" borderId="10" xfId="0" applyNumberFormat="1" applyFill="1" applyBorder="1" applyAlignment="1">
      <alignment horizontal="left" vertical="center" wrapText="1"/>
    </xf>
    <xf numFmtId="0" fontId="0" fillId="5" borderId="11" xfId="0" applyFill="1" applyBorder="1" applyAlignment="1">
      <alignment horizontal="center" vertical="center"/>
    </xf>
    <xf numFmtId="49" fontId="0" fillId="5" borderId="12" xfId="0" applyNumberFormat="1" applyFill="1" applyBorder="1" applyAlignment="1">
      <alignment horizontal="left" vertical="center" wrapText="1"/>
    </xf>
    <xf numFmtId="0" fontId="0" fillId="5" borderId="13" xfId="0" applyFill="1" applyBorder="1" applyAlignment="1">
      <alignment horizontal="center" vertical="center"/>
    </xf>
    <xf numFmtId="49" fontId="0" fillId="5" borderId="2" xfId="0" applyNumberFormat="1" applyFill="1" applyBorder="1" applyAlignment="1">
      <alignment wrapText="1"/>
    </xf>
    <xf numFmtId="0" fontId="0" fillId="5" borderId="14" xfId="0" applyFill="1" applyBorder="1"/>
    <xf numFmtId="49" fontId="0" fillId="5" borderId="15" xfId="0" applyNumberFormat="1" applyFill="1" applyBorder="1" applyAlignment="1">
      <alignment wrapText="1"/>
    </xf>
    <xf numFmtId="0" fontId="0" fillId="5" borderId="15" xfId="0" applyFill="1" applyBorder="1"/>
    <xf numFmtId="0" fontId="0" fillId="5" borderId="15" xfId="0" applyFill="1" applyBorder="1" applyAlignment="1">
      <alignment vertical="center"/>
    </xf>
    <xf numFmtId="4" fontId="4" fillId="5" borderId="15" xfId="0" applyNumberFormat="1" applyFont="1" applyFill="1" applyBorder="1" applyAlignment="1">
      <alignment vertical="center"/>
    </xf>
    <xf numFmtId="4" fontId="3" fillId="5" borderId="16" xfId="0" applyNumberFormat="1" applyFont="1" applyFill="1" applyBorder="1" applyAlignment="1">
      <alignment vertical="center"/>
    </xf>
    <xf numFmtId="49" fontId="5" fillId="6" borderId="17" xfId="0" applyNumberFormat="1" applyFont="1" applyFill="1" applyBorder="1" applyAlignment="1">
      <alignment horizontal="left" wrapText="1"/>
    </xf>
    <xf numFmtId="49" fontId="5" fillId="6" borderId="18" xfId="0" applyNumberFormat="1" applyFont="1" applyFill="1" applyBorder="1" applyAlignment="1">
      <alignment horizontal="left" wrapText="1"/>
    </xf>
    <xf numFmtId="0" fontId="4" fillId="4" borderId="1" xfId="0" applyFont="1" applyFill="1" applyBorder="1"/>
    <xf numFmtId="49" fontId="4" fillId="4" borderId="1" xfId="0" applyNumberFormat="1" applyFont="1" applyFill="1" applyBorder="1" applyAlignment="1">
      <alignment wrapText="1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49" fontId="0" fillId="7" borderId="4" xfId="0" applyNumberFormat="1" applyFill="1" applyBorder="1" applyAlignment="1">
      <alignment wrapText="1"/>
    </xf>
    <xf numFmtId="0" fontId="0" fillId="7" borderId="4" xfId="0" applyFill="1" applyBorder="1"/>
    <xf numFmtId="4" fontId="0" fillId="7" borderId="4" xfId="0" applyNumberFormat="1" applyFill="1" applyBorder="1"/>
    <xf numFmtId="4" fontId="0" fillId="7" borderId="5" xfId="0" applyNumberFormat="1" applyFill="1" applyBorder="1"/>
    <xf numFmtId="0" fontId="0" fillId="7" borderId="13" xfId="0" applyFill="1" applyBorder="1" applyAlignment="1">
      <alignment horizontal="center" vertical="center"/>
    </xf>
    <xf numFmtId="49" fontId="0" fillId="7" borderId="2" xfId="0" applyNumberFormat="1" applyFill="1" applyBorder="1" applyAlignment="1">
      <alignment wrapText="1"/>
    </xf>
    <xf numFmtId="0" fontId="0" fillId="7" borderId="2" xfId="0" applyFill="1" applyBorder="1"/>
    <xf numFmtId="4" fontId="0" fillId="7" borderId="2" xfId="0" applyNumberFormat="1" applyFill="1" applyBorder="1"/>
    <xf numFmtId="4" fontId="0" fillId="7" borderId="8" xfId="0" applyNumberFormat="1" applyFill="1" applyBorder="1"/>
    <xf numFmtId="0" fontId="0" fillId="7" borderId="7" xfId="0" applyFill="1" applyBorder="1" applyAlignment="1">
      <alignment horizontal="center" vertical="center"/>
    </xf>
    <xf numFmtId="49" fontId="0" fillId="7" borderId="1" xfId="0" applyNumberFormat="1" applyFill="1" applyBorder="1" applyAlignment="1">
      <alignment horizontal="left" vertical="center" wrapText="1"/>
    </xf>
    <xf numFmtId="0" fontId="0" fillId="7" borderId="9" xfId="0" applyFill="1" applyBorder="1" applyAlignment="1">
      <alignment horizontal="center" vertical="center"/>
    </xf>
    <xf numFmtId="49" fontId="0" fillId="7" borderId="10" xfId="0" applyNumberFormat="1" applyFill="1" applyBorder="1" applyAlignment="1">
      <alignment horizontal="left" vertical="center" wrapText="1"/>
    </xf>
    <xf numFmtId="0" fontId="0" fillId="7" borderId="11" xfId="0" applyFill="1" applyBorder="1" applyAlignment="1">
      <alignment horizontal="center" vertical="center"/>
    </xf>
    <xf numFmtId="49" fontId="0" fillId="7" borderId="12" xfId="0" applyNumberFormat="1" applyFill="1" applyBorder="1" applyAlignment="1">
      <alignment horizontal="left" vertical="center" wrapText="1"/>
    </xf>
    <xf numFmtId="49" fontId="0" fillId="7" borderId="2" xfId="0" applyNumberFormat="1" applyFill="1" applyBorder="1" applyAlignment="1">
      <alignment vertical="center" wrapText="1"/>
    </xf>
    <xf numFmtId="0" fontId="0" fillId="7" borderId="14" xfId="0" applyFill="1" applyBorder="1"/>
    <xf numFmtId="49" fontId="0" fillId="7" borderId="15" xfId="0" applyNumberFormat="1" applyFill="1" applyBorder="1" applyAlignment="1">
      <alignment wrapText="1"/>
    </xf>
    <xf numFmtId="0" fontId="0" fillId="7" borderId="15" xfId="0" applyFill="1" applyBorder="1"/>
    <xf numFmtId="4" fontId="4" fillId="7" borderId="15" xfId="0" applyNumberFormat="1" applyFont="1" applyFill="1" applyBorder="1"/>
    <xf numFmtId="4" fontId="3" fillId="7" borderId="16" xfId="0" applyNumberFormat="1" applyFont="1" applyFill="1" applyBorder="1"/>
    <xf numFmtId="4" fontId="0" fillId="0" borderId="6" xfId="0" applyNumberFormat="1" applyBorder="1"/>
    <xf numFmtId="49" fontId="6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4" fontId="6" fillId="8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/>
    </xf>
    <xf numFmtId="4" fontId="6" fillId="9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right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4" fontId="8" fillId="6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right" wrapText="1"/>
    </xf>
    <xf numFmtId="49" fontId="7" fillId="0" borderId="2" xfId="0" applyNumberFormat="1" applyFont="1" applyBorder="1" applyAlignment="1">
      <alignment horizontal="left" wrapText="1"/>
    </xf>
    <xf numFmtId="4" fontId="6" fillId="0" borderId="2" xfId="0" applyNumberFormat="1" applyFont="1" applyBorder="1" applyAlignment="1">
      <alignment horizontal="center" wrapText="1"/>
    </xf>
    <xf numFmtId="4" fontId="6" fillId="0" borderId="2" xfId="0" applyNumberFormat="1" applyFont="1" applyBorder="1"/>
    <xf numFmtId="49" fontId="6" fillId="0" borderId="0" xfId="0" applyNumberFormat="1" applyFont="1" applyAlignment="1">
      <alignment horizontal="right" wrapText="1"/>
    </xf>
    <xf numFmtId="49" fontId="7" fillId="0" borderId="0" xfId="0" applyNumberFormat="1" applyFont="1" applyAlignment="1">
      <alignment horizontal="left" wrapText="1"/>
    </xf>
    <xf numFmtId="4" fontId="6" fillId="0" borderId="0" xfId="0" applyNumberFormat="1" applyFont="1" applyAlignment="1">
      <alignment horizontal="center" wrapText="1"/>
    </xf>
    <xf numFmtId="4" fontId="6" fillId="0" borderId="0" xfId="0" applyNumberFormat="1" applyFont="1"/>
    <xf numFmtId="49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/>
    <xf numFmtId="4" fontId="4" fillId="0" borderId="2" xfId="0" applyNumberFormat="1" applyFont="1" applyBorder="1" applyAlignment="1">
      <alignment wrapText="1"/>
    </xf>
    <xf numFmtId="4" fontId="4" fillId="0" borderId="2" xfId="0" applyNumberFormat="1" applyFont="1" applyBorder="1"/>
    <xf numFmtId="4" fontId="4" fillId="4" borderId="2" xfId="0" applyNumberFormat="1" applyFont="1" applyFill="1" applyBorder="1"/>
    <xf numFmtId="4" fontId="0" fillId="0" borderId="2" xfId="0" applyNumberFormat="1" applyBorder="1" applyAlignment="1">
      <alignment wrapText="1"/>
    </xf>
    <xf numFmtId="4" fontId="0" fillId="0" borderId="2" xfId="0" applyNumberFormat="1" applyBorder="1"/>
    <xf numFmtId="4" fontId="0" fillId="10" borderId="2" xfId="0" applyNumberFormat="1" applyFill="1" applyBorder="1"/>
    <xf numFmtId="49" fontId="5" fillId="6" borderId="2" xfId="0" applyNumberFormat="1" applyFont="1" applyFill="1" applyBorder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0" fontId="0" fillId="0" borderId="0" xfId="0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" fontId="0" fillId="11" borderId="2" xfId="0" applyNumberFormat="1" applyFill="1" applyBorder="1" applyAlignment="1">
      <alignment vertical="center"/>
    </xf>
    <xf numFmtId="0" fontId="9" fillId="12" borderId="1" xfId="0" applyFont="1" applyFill="1" applyBorder="1" applyAlignment="1">
      <alignment horizontal="center" vertical="center" wrapText="1"/>
    </xf>
    <xf numFmtId="49" fontId="9" fillId="12" borderId="1" xfId="0" applyNumberFormat="1" applyFont="1" applyFill="1" applyBorder="1" applyAlignment="1">
      <alignment horizontal="left" vertical="center" wrapText="1"/>
    </xf>
    <xf numFmtId="49" fontId="10" fillId="12" borderId="2" xfId="0" applyNumberFormat="1" applyFont="1" applyFill="1" applyBorder="1" applyAlignment="1">
      <alignment horizontal="left" vertical="center" wrapText="1"/>
    </xf>
    <xf numFmtId="49" fontId="9" fillId="12" borderId="19" xfId="0" applyNumberFormat="1" applyFont="1" applyFill="1" applyBorder="1" applyAlignment="1">
      <alignment horizontal="justify" vertical="center" wrapText="1"/>
    </xf>
    <xf numFmtId="3" fontId="11" fillId="11" borderId="2" xfId="0" applyNumberFormat="1" applyFont="1" applyFill="1" applyBorder="1" applyAlignment="1">
      <alignment horizontal="center" vertical="center"/>
    </xf>
    <xf numFmtId="0" fontId="9" fillId="12" borderId="6" xfId="0" applyFont="1" applyFill="1" applyBorder="1" applyAlignment="1">
      <alignment horizontal="center" vertical="center" wrapText="1"/>
    </xf>
    <xf numFmtId="49" fontId="9" fillId="1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9" fillId="12" borderId="10" xfId="0" applyFont="1" applyFill="1" applyBorder="1" applyAlignment="1">
      <alignment horizontal="center" vertical="center" wrapText="1"/>
    </xf>
    <xf numFmtId="49" fontId="9" fillId="12" borderId="10" xfId="0" applyNumberFormat="1" applyFont="1" applyFill="1" applyBorder="1" applyAlignment="1">
      <alignment horizontal="left" vertical="center" wrapText="1"/>
    </xf>
    <xf numFmtId="3" fontId="11" fillId="0" borderId="2" xfId="0" applyNumberFormat="1" applyFont="1" applyBorder="1" applyAlignment="1">
      <alignment horizontal="center" vertical="center"/>
    </xf>
    <xf numFmtId="0" fontId="9" fillId="12" borderId="12" xfId="0" applyFont="1" applyFill="1" applyBorder="1" applyAlignment="1">
      <alignment horizontal="center" vertical="center" wrapText="1"/>
    </xf>
    <xf numFmtId="49" fontId="9" fillId="12" borderId="12" xfId="0" applyNumberFormat="1" applyFont="1" applyFill="1" applyBorder="1" applyAlignment="1">
      <alignment horizontal="left" vertical="center" wrapText="1"/>
    </xf>
    <xf numFmtId="0" fontId="9" fillId="12" borderId="2" xfId="0" applyFont="1" applyFill="1" applyBorder="1" applyAlignment="1">
      <alignment horizontal="center" vertical="center" wrapText="1"/>
    </xf>
    <xf numFmtId="49" fontId="9" fillId="12" borderId="2" xfId="0" applyNumberFormat="1" applyFont="1" applyFill="1" applyBorder="1" applyAlignment="1">
      <alignment horizontal="justify" vertical="center" wrapText="1"/>
    </xf>
    <xf numFmtId="49" fontId="0" fillId="0" borderId="0" xfId="0" applyNumberFormat="1" applyAlignment="1">
      <alignment horizontal="left" vertical="center" wrapText="1"/>
    </xf>
    <xf numFmtId="0" fontId="9" fillId="12" borderId="0" xfId="0" applyFont="1" applyFill="1" applyAlignment="1">
      <alignment horizontal="center" vertical="center" wrapText="1"/>
    </xf>
    <xf numFmtId="49" fontId="9" fillId="8" borderId="2" xfId="0" applyNumberFormat="1" applyFont="1" applyFill="1" applyBorder="1" applyAlignment="1">
      <alignment horizontal="justify" vertical="center" wrapText="1"/>
    </xf>
    <xf numFmtId="3" fontId="11" fillId="8" borderId="2" xfId="0" applyNumberFormat="1" applyFont="1" applyFill="1" applyBorder="1" applyAlignment="1">
      <alignment horizontal="center" vertical="center"/>
    </xf>
    <xf numFmtId="49" fontId="9" fillId="8" borderId="2" xfId="0" applyNumberFormat="1" applyFont="1" applyFill="1" applyBorder="1" applyAlignment="1">
      <alignment horizontal="center" vertical="center" wrapText="1"/>
    </xf>
    <xf numFmtId="49" fontId="9" fillId="8" borderId="2" xfId="0" applyNumberFormat="1" applyFont="1" applyFill="1" applyBorder="1" applyAlignment="1">
      <alignment horizontal="right" vertical="center" wrapText="1"/>
    </xf>
    <xf numFmtId="4" fontId="0" fillId="8" borderId="2" xfId="0" applyNumberFormat="1" applyFill="1" applyBorder="1" applyAlignment="1">
      <alignment vertical="center"/>
    </xf>
    <xf numFmtId="49" fontId="0" fillId="0" borderId="0" xfId="0" applyNumberFormat="1" applyAlignment="1">
      <alignment vertical="center" wrapText="1"/>
    </xf>
    <xf numFmtId="3" fontId="1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4" fillId="11" borderId="0" xfId="0" applyNumberFormat="1" applyFont="1" applyFill="1" applyAlignment="1">
      <alignment vertical="center"/>
    </xf>
    <xf numFmtId="4" fontId="0" fillId="0" borderId="0" xfId="0" applyNumberFormat="1"/>
    <xf numFmtId="0" fontId="0" fillId="0" borderId="0" xfId="0" applyAlignment="1">
      <alignment horizontal="center"/>
    </xf>
    <xf numFmtId="49" fontId="12" fillId="0" borderId="2" xfId="0" applyNumberFormat="1" applyFont="1" applyBorder="1" applyAlignment="1">
      <alignment horizontal="center" wrapText="1"/>
    </xf>
    <xf numFmtId="4" fontId="0" fillId="2" borderId="2" xfId="0" applyNumberFormat="1" applyFill="1" applyBorder="1" applyAlignment="1">
      <alignment vertical="center"/>
    </xf>
    <xf numFmtId="0" fontId="9" fillId="8" borderId="1" xfId="0" applyFont="1" applyFill="1" applyBorder="1" applyAlignment="1">
      <alignment horizontal="center" vertical="center" wrapText="1"/>
    </xf>
    <xf numFmtId="49" fontId="9" fillId="8" borderId="1" xfId="0" applyNumberFormat="1" applyFont="1" applyFill="1" applyBorder="1" applyAlignment="1">
      <alignment horizontal="left" vertical="center" wrapText="1"/>
    </xf>
    <xf numFmtId="49" fontId="10" fillId="8" borderId="2" xfId="0" applyNumberFormat="1" applyFont="1" applyFill="1" applyBorder="1" applyAlignment="1">
      <alignment horizontal="left" vertical="center" wrapText="1"/>
    </xf>
    <xf numFmtId="49" fontId="9" fillId="8" borderId="19" xfId="0" applyNumberFormat="1" applyFont="1" applyFill="1" applyBorder="1" applyAlignment="1">
      <alignment horizontal="justify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vertical="center"/>
    </xf>
    <xf numFmtId="0" fontId="0" fillId="8" borderId="2" xfId="0" applyFill="1" applyBorder="1"/>
    <xf numFmtId="4" fontId="0" fillId="8" borderId="2" xfId="0" applyNumberFormat="1" applyFill="1" applyBorder="1"/>
    <xf numFmtId="0" fontId="9" fillId="8" borderId="10" xfId="0" applyFont="1" applyFill="1" applyBorder="1" applyAlignment="1">
      <alignment horizontal="center" vertical="center" wrapText="1"/>
    </xf>
    <xf numFmtId="49" fontId="9" fillId="8" borderId="10" xfId="0" applyNumberFormat="1" applyFont="1" applyFill="1" applyBorder="1" applyAlignment="1">
      <alignment horizontal="left" vertical="center" wrapText="1"/>
    </xf>
    <xf numFmtId="0" fontId="9" fillId="8" borderId="12" xfId="0" applyFont="1" applyFill="1" applyBorder="1" applyAlignment="1">
      <alignment horizontal="center" vertical="center" wrapText="1"/>
    </xf>
    <xf numFmtId="49" fontId="9" fillId="8" borderId="12" xfId="0" applyNumberFormat="1" applyFont="1" applyFill="1" applyBorder="1" applyAlignment="1">
      <alignment horizontal="left" vertical="center" wrapText="1"/>
    </xf>
    <xf numFmtId="49" fontId="2" fillId="8" borderId="0" xfId="0" applyNumberFormat="1" applyFont="1" applyFill="1" applyAlignment="1">
      <alignment horizontal="left" wrapText="1"/>
    </xf>
    <xf numFmtId="0" fontId="9" fillId="8" borderId="2" xfId="0" applyFont="1" applyFill="1" applyBorder="1" applyAlignment="1">
      <alignment horizontal="center" vertical="center" wrapText="1"/>
    </xf>
    <xf numFmtId="49" fontId="0" fillId="8" borderId="0" xfId="0" applyNumberFormat="1" applyFill="1" applyAlignment="1">
      <alignment horizontal="left" vertical="center" wrapText="1"/>
    </xf>
    <xf numFmtId="0" fontId="9" fillId="8" borderId="0" xfId="0" applyFont="1" applyFill="1" applyAlignment="1">
      <alignment horizontal="center" vertical="center" wrapText="1"/>
    </xf>
    <xf numFmtId="0" fontId="0" fillId="8" borderId="2" xfId="0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vertical="center"/>
    </xf>
    <xf numFmtId="49" fontId="0" fillId="0" borderId="2" xfId="0" applyNumberFormat="1" applyBorder="1" applyAlignment="1">
      <alignment vertical="center" wrapText="1"/>
    </xf>
    <xf numFmtId="49" fontId="2" fillId="0" borderId="2" xfId="0" applyNumberFormat="1" applyFont="1" applyBorder="1" applyAlignment="1">
      <alignment horizontal="left" wrapText="1"/>
    </xf>
    <xf numFmtId="49" fontId="0" fillId="0" borderId="2" xfId="0" applyNumberFormat="1" applyBorder="1" applyAlignment="1">
      <alignment wrapText="1"/>
    </xf>
    <xf numFmtId="49" fontId="0" fillId="0" borderId="6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vertical="center"/>
    </xf>
    <xf numFmtId="4" fontId="4" fillId="11" borderId="2" xfId="0" applyNumberFormat="1" applyFont="1" applyFill="1" applyBorder="1" applyAlignment="1">
      <alignment vertical="center"/>
    </xf>
    <xf numFmtId="49" fontId="4" fillId="2" borderId="0" xfId="0" applyNumberFormat="1" applyFont="1" applyFill="1" applyAlignment="1">
      <alignment horizontal="center" wrapText="1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4" fontId="0" fillId="0" borderId="2" xfId="0" applyNumberFormat="1" applyBorder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49" fontId="0" fillId="13" borderId="2" xfId="0" applyNumberFormat="1" applyFill="1" applyBorder="1" applyAlignment="1">
      <alignment wrapText="1"/>
    </xf>
    <xf numFmtId="4" fontId="4" fillId="2" borderId="2" xfId="0" applyNumberFormat="1" applyFont="1" applyFill="1" applyBorder="1" applyAlignment="1">
      <alignment horizontal="right" vertical="center"/>
    </xf>
    <xf numFmtId="4" fontId="0" fillId="2" borderId="2" xfId="0" applyNumberFormat="1" applyFill="1" applyBorder="1" applyAlignment="1">
      <alignment horizontal="right" vertical="center"/>
    </xf>
    <xf numFmtId="0" fontId="0" fillId="5" borderId="2" xfId="0" applyFill="1" applyBorder="1"/>
    <xf numFmtId="0" fontId="0" fillId="5" borderId="2" xfId="0" applyFill="1" applyBorder="1" applyAlignment="1">
      <alignment horizontal="right" vertical="center"/>
    </xf>
    <xf numFmtId="4" fontId="0" fillId="5" borderId="2" xfId="0" applyNumberFormat="1" applyFill="1" applyBorder="1" applyAlignment="1">
      <alignment horizontal="right" vertical="center"/>
    </xf>
    <xf numFmtId="0" fontId="0" fillId="5" borderId="2" xfId="0" applyFill="1" applyBorder="1" applyAlignment="1">
      <alignment vertical="center"/>
    </xf>
    <xf numFmtId="4" fontId="0" fillId="5" borderId="1" xfId="0" applyNumberFormat="1" applyFill="1" applyBorder="1" applyAlignment="1">
      <alignment horizontal="right" vertical="center"/>
    </xf>
    <xf numFmtId="4" fontId="0" fillId="0" borderId="19" xfId="0" applyNumberFormat="1" applyBorder="1" applyAlignment="1">
      <alignment horizontal="right" vertical="center"/>
    </xf>
    <xf numFmtId="4" fontId="3" fillId="5" borderId="20" xfId="0" applyNumberFormat="1" applyFont="1" applyFill="1" applyBorder="1" applyAlignment="1">
      <alignment horizontal="right" vertical="center"/>
    </xf>
    <xf numFmtId="49" fontId="0" fillId="9" borderId="2" xfId="0" applyNumberFormat="1" applyFill="1" applyBorder="1" applyAlignment="1">
      <alignment wrapText="1"/>
    </xf>
    <xf numFmtId="49" fontId="0" fillId="2" borderId="2" xfId="0" applyNumberFormat="1" applyFill="1" applyBorder="1" applyAlignment="1">
      <alignment wrapText="1"/>
    </xf>
    <xf numFmtId="0" fontId="0" fillId="0" borderId="0" xfId="0" applyBorder="1" applyAlignment="1">
      <alignment vertic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NU%20SE%20PUBLICA%20%20calcul%20estimativ%202026.xlsx" TargetMode="External"/><Relationship Id="rId2" Type="http://schemas.openxmlformats.org/officeDocument/2006/relationships/externalLinkPath" Target="https://d.docs.live.net/335b4ac1202aeb7a/Desktop/regulament%20salubritate%20stradala%20%202026/5%20ani%20fara%20prelungire/NU%20SE%20PUBLICA%20%20calcul%20estimativ%202026.xlsx" TargetMode="External"/><Relationship Id="rId1" Type="http://schemas.openxmlformats.org/officeDocument/2006/relationships/externalLinkPath" Target="/335b4ac1202aeb7a/Desktop/regulament%20salubritate%20stradala%20%202026/5%20ani%20fara%20prelungire/NU%20SE%20PUBLICA%20%20calcul%20estimativ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STIMARE VAL CONTRACT"/>
      <sheetName val="tarife"/>
      <sheetName val="simulare stradal pe an"/>
      <sheetName val="simulare deszapezire pe an"/>
      <sheetName val="spatii verzi"/>
      <sheetName val="str+trotuar"/>
      <sheetName val="strazi"/>
      <sheetName val="trotuare"/>
      <sheetName val="cosuri gunoi"/>
      <sheetName val="canale manual"/>
      <sheetName val="canal mecanizat"/>
      <sheetName val="deszapezire"/>
      <sheetName val="lazi nisip"/>
      <sheetName val="spatii de joaca"/>
      <sheetName val="poduri podete"/>
      <sheetName val="rigole"/>
      <sheetName val="statii bus"/>
    </sheetNames>
    <sheetDataSet>
      <sheetData sheetId="0"/>
      <sheetData sheetId="1">
        <row r="26">
          <cell r="A26" t="str">
            <v>tarif</v>
          </cell>
          <cell r="B26" t="str">
            <v>activitate</v>
          </cell>
          <cell r="C26" t="str">
            <v>tarif/T</v>
          </cell>
          <cell r="D26" t="str">
            <v>denumire tarif</v>
          </cell>
          <cell r="E26" t="str">
            <v>cantitate estimata</v>
          </cell>
          <cell r="F26" t="str">
            <v>cant/UM</v>
          </cell>
          <cell r="G26" t="str">
            <v>UM</v>
          </cell>
          <cell r="H26" t="str">
            <v>tarif estimat</v>
          </cell>
        </row>
        <row r="27">
          <cell r="A27">
            <v>11</v>
          </cell>
          <cell r="B27" t="str">
            <v>Curațatul mecanizat al zapezii, gheții și poleiului</v>
          </cell>
          <cell r="C27" t="str">
            <v>T11</v>
          </cell>
          <cell r="D27" t="str">
            <v>tarif curăţat zăpadă mecanizat cu autospeciale/utilaje echipate cu lamă/plug</v>
          </cell>
          <cell r="E27">
            <v>43740032</v>
          </cell>
          <cell r="F27">
            <v>1000</v>
          </cell>
          <cell r="G27" t="str">
            <v>mp</v>
          </cell>
        </row>
        <row r="28">
          <cell r="A28">
            <v>12</v>
          </cell>
          <cell r="B28" t="str">
            <v>Curațatul manual al zapezii, gheții și poleiului</v>
          </cell>
          <cell r="C28" t="str">
            <v>T12</v>
          </cell>
          <cell r="D28" t="str">
            <v>tarif curăţat zăpadă manual, inclusiv staţii publice de îmbarcare-debarcare călători şi refugii</v>
          </cell>
          <cell r="E28">
            <v>15729388</v>
          </cell>
          <cell r="F28">
            <v>1000</v>
          </cell>
          <cell r="G28" t="str">
            <v>mp</v>
          </cell>
        </row>
        <row r="29">
          <cell r="A29">
            <v>13</v>
          </cell>
          <cell r="B29" t="str">
            <v>Incarcare si transport zăpadă</v>
          </cell>
          <cell r="C29" t="str">
            <v>T13</v>
          </cell>
          <cell r="D29" t="str">
            <v>tarif încărcat mecanizat şi transport zăpadă</v>
          </cell>
          <cell r="E29">
            <v>20000</v>
          </cell>
          <cell r="F29">
            <v>1</v>
          </cell>
          <cell r="G29" t="str">
            <v>tona</v>
          </cell>
        </row>
        <row r="30">
          <cell r="A30">
            <v>14</v>
          </cell>
          <cell r="B30" t="str">
            <v>compaterea gheții si a poleiului</v>
          </cell>
          <cell r="C30" t="str">
            <v>T14</v>
          </cell>
          <cell r="D30" t="str">
            <v>tarif împrăştiat mecanic material antiderapant, de tip sare</v>
          </cell>
          <cell r="E30">
            <v>43740032</v>
          </cell>
          <cell r="F30">
            <v>1000</v>
          </cell>
          <cell r="G30" t="str">
            <v>mp</v>
          </cell>
        </row>
        <row r="31">
          <cell r="C31" t="str">
            <v>T14.1</v>
          </cell>
          <cell r="D31" t="str">
            <v>tarif împrăştiat manual material antiderapant, de tip sare;</v>
          </cell>
          <cell r="E31">
            <v>15560188</v>
          </cell>
          <cell r="F31">
            <v>1000</v>
          </cell>
          <cell r="G31" t="str">
            <v>mp</v>
          </cell>
        </row>
        <row r="32">
          <cell r="C32" t="str">
            <v>T14.2</v>
          </cell>
          <cell r="D32" t="str">
            <v>tarif împrăştiat mecanic material antiderapant, de tip sare cu injecţie de soluţie de clorură de calciu, în pondere conform caiet de sarcini</v>
          </cell>
          <cell r="E32">
            <v>43740032</v>
          </cell>
          <cell r="F32">
            <v>1000</v>
          </cell>
          <cell r="G32" t="str">
            <v>mp</v>
          </cell>
        </row>
        <row r="33">
          <cell r="C33" t="str">
            <v>T14.3</v>
          </cell>
          <cell r="D33" t="str">
            <v>tarif împrăştiat manual material antiderapant, de tip sare în amestec cu clorură de calciu solidă, în pondere conform caiet de sarcini.</v>
          </cell>
          <cell r="E33">
            <v>15560188</v>
          </cell>
          <cell r="F33">
            <v>1000</v>
          </cell>
          <cell r="G33" t="str">
            <v>mp</v>
          </cell>
        </row>
        <row r="34">
          <cell r="C34" t="str">
            <v>T14.4</v>
          </cell>
          <cell r="D34" t="str">
            <v>tarif împrăştiat mecanic material antiderapant, de tip sare cu injecţie de soluţie de clorură de magneziu, în pondere conform caiet de sarcini</v>
          </cell>
          <cell r="E34">
            <v>43740032</v>
          </cell>
          <cell r="F34">
            <v>1000</v>
          </cell>
          <cell r="G34" t="str">
            <v>mp</v>
          </cell>
        </row>
        <row r="35">
          <cell r="C35" t="str">
            <v>T14.5</v>
          </cell>
          <cell r="D35" t="str">
            <v>tarif împrăştiat manual material antiderapant, de tip sare în amestec cu clorură de magneziu solidă, în pondere conform caiet de sarcini.</v>
          </cell>
          <cell r="E35">
            <v>15560188</v>
          </cell>
          <cell r="F35">
            <v>1000</v>
          </cell>
          <cell r="G35" t="str">
            <v>mp</v>
          </cell>
        </row>
        <row r="36">
          <cell r="A36">
            <v>15</v>
          </cell>
          <cell r="B36" t="str">
            <v>curățarea de zăpadă și gheață a canalelor de scurgere de pe căile publice</v>
          </cell>
          <cell r="C36" t="str">
            <v>T15</v>
          </cell>
          <cell r="D36" t="str">
            <v>tarif curățare de zăpadă și gheață a canalelor de scurgere pluviala de pe căile publice</v>
          </cell>
          <cell r="E36">
            <v>39535</v>
          </cell>
          <cell r="F36">
            <v>1</v>
          </cell>
          <cell r="G36" t="str">
            <v>ml</v>
          </cell>
        </row>
        <row r="37">
          <cell r="A37">
            <v>16</v>
          </cell>
          <cell r="B37" t="str">
            <v>mobilizarea si asigurare logistica (se aplica doar cand nu exista activitati de deszapezire)</v>
          </cell>
          <cell r="C37" t="str">
            <v>T16</v>
          </cell>
          <cell r="D37" t="str">
            <v>Tariful de mobilizare şi asigurare logistică**</v>
          </cell>
          <cell r="E37">
            <v>3840</v>
          </cell>
          <cell r="F37">
            <v>1</v>
          </cell>
          <cell r="G37" t="str">
            <v>ora</v>
          </cell>
        </row>
        <row r="53">
          <cell r="B53" t="str">
            <v xml:space="preserve">ESTIMARE VALORICA </v>
          </cell>
          <cell r="D53" t="str">
            <v>AN</v>
          </cell>
          <cell r="E53" t="str">
            <v>5 ANI</v>
          </cell>
        </row>
        <row r="54">
          <cell r="B54" t="str">
            <v>STRADAL</v>
          </cell>
          <cell r="D54">
            <v>25872715.730000004</v>
          </cell>
          <cell r="E54">
            <v>129363578.65000002</v>
          </cell>
        </row>
        <row r="55">
          <cell r="B55" t="str">
            <v>DESZAPEZIRE</v>
          </cell>
          <cell r="D55">
            <v>12724860.550000001</v>
          </cell>
          <cell r="E55">
            <v>63624302.75</v>
          </cell>
        </row>
        <row r="56">
          <cell r="B56" t="str">
            <v>FARA tva</v>
          </cell>
          <cell r="D56">
            <v>38597576.280000001</v>
          </cell>
          <cell r="E56">
            <v>192987881.40000001</v>
          </cell>
        </row>
        <row r="57">
          <cell r="B57" t="str">
            <v>CU tva</v>
          </cell>
          <cell r="D57">
            <v>46703067.298799999</v>
          </cell>
          <cell r="E57">
            <v>233515336.49399999</v>
          </cell>
        </row>
      </sheetData>
      <sheetData sheetId="2">
        <row r="29">
          <cell r="E29">
            <v>46380272</v>
          </cell>
          <cell r="F29">
            <v>1000</v>
          </cell>
          <cell r="G29" t="str">
            <v>mp</v>
          </cell>
          <cell r="H29">
            <v>25</v>
          </cell>
          <cell r="I29">
            <v>1159506.8</v>
          </cell>
        </row>
        <row r="30">
          <cell r="E30">
            <v>37319656</v>
          </cell>
          <cell r="F30">
            <v>1000</v>
          </cell>
          <cell r="G30" t="str">
            <v>mp</v>
          </cell>
          <cell r="H30">
            <v>25</v>
          </cell>
          <cell r="I30">
            <v>932991.4</v>
          </cell>
        </row>
        <row r="31">
          <cell r="E31">
            <v>37319656</v>
          </cell>
          <cell r="F31">
            <v>1000</v>
          </cell>
          <cell r="G31" t="str">
            <v>mp</v>
          </cell>
          <cell r="H31">
            <v>35</v>
          </cell>
          <cell r="I31">
            <v>1306187.96</v>
          </cell>
        </row>
        <row r="32">
          <cell r="E32">
            <v>29734122</v>
          </cell>
          <cell r="F32">
            <v>1000</v>
          </cell>
          <cell r="G32" t="str">
            <v>mp</v>
          </cell>
          <cell r="H32">
            <v>25</v>
          </cell>
          <cell r="I32">
            <v>743353.05</v>
          </cell>
        </row>
        <row r="33">
          <cell r="E33">
            <v>2500</v>
          </cell>
          <cell r="F33">
            <v>1</v>
          </cell>
          <cell r="G33" t="str">
            <v>tone</v>
          </cell>
          <cell r="H33">
            <v>600</v>
          </cell>
          <cell r="I33">
            <v>1500000</v>
          </cell>
        </row>
        <row r="34">
          <cell r="E34">
            <v>46380272</v>
          </cell>
          <cell r="F34">
            <v>1000</v>
          </cell>
          <cell r="G34" t="str">
            <v>mp</v>
          </cell>
          <cell r="H34">
            <v>40</v>
          </cell>
          <cell r="I34">
            <v>1855210.88</v>
          </cell>
        </row>
        <row r="35">
          <cell r="E35">
            <v>37319656</v>
          </cell>
          <cell r="F35">
            <v>1000</v>
          </cell>
          <cell r="G35" t="str">
            <v>mp</v>
          </cell>
          <cell r="H35">
            <v>40</v>
          </cell>
          <cell r="I35">
            <v>1492786.24</v>
          </cell>
        </row>
        <row r="36">
          <cell r="E36">
            <v>46380272</v>
          </cell>
          <cell r="F36">
            <v>1000</v>
          </cell>
          <cell r="G36" t="str">
            <v>mp</v>
          </cell>
          <cell r="H36">
            <v>25</v>
          </cell>
          <cell r="I36">
            <v>1159506.8</v>
          </cell>
        </row>
        <row r="37">
          <cell r="E37">
            <v>37319656</v>
          </cell>
          <cell r="F37">
            <v>1000</v>
          </cell>
          <cell r="G37" t="str">
            <v>mp</v>
          </cell>
          <cell r="H37">
            <v>25</v>
          </cell>
          <cell r="I37">
            <v>932991.4</v>
          </cell>
        </row>
        <row r="38">
          <cell r="E38">
            <v>23190136</v>
          </cell>
          <cell r="F38">
            <v>1000</v>
          </cell>
          <cell r="G38" t="str">
            <v>mp</v>
          </cell>
          <cell r="H38">
            <v>30</v>
          </cell>
          <cell r="I38">
            <v>695704.08</v>
          </cell>
        </row>
        <row r="39">
          <cell r="E39">
            <v>18659828</v>
          </cell>
          <cell r="F39">
            <v>1000</v>
          </cell>
          <cell r="G39" t="str">
            <v>mp</v>
          </cell>
          <cell r="H39">
            <v>30</v>
          </cell>
          <cell r="I39">
            <v>559794.84</v>
          </cell>
        </row>
        <row r="40">
          <cell r="E40">
            <v>21519796.800000001</v>
          </cell>
          <cell r="F40">
            <v>1000</v>
          </cell>
          <cell r="G40" t="str">
            <v>mp</v>
          </cell>
          <cell r="H40">
            <v>200</v>
          </cell>
          <cell r="I40">
            <v>4303959.3600000003</v>
          </cell>
        </row>
        <row r="41">
          <cell r="E41">
            <v>1929504</v>
          </cell>
          <cell r="F41">
            <v>1</v>
          </cell>
          <cell r="G41" t="str">
            <v>ml</v>
          </cell>
          <cell r="H41">
            <v>2</v>
          </cell>
          <cell r="I41">
            <v>3859008</v>
          </cell>
        </row>
        <row r="42">
          <cell r="E42">
            <v>345180</v>
          </cell>
          <cell r="F42">
            <v>1</v>
          </cell>
          <cell r="G42" t="str">
            <v>ml</v>
          </cell>
          <cell r="H42">
            <v>10</v>
          </cell>
          <cell r="I42">
            <v>3451800</v>
          </cell>
        </row>
        <row r="43">
          <cell r="E43">
            <v>129240</v>
          </cell>
          <cell r="F43">
            <v>1</v>
          </cell>
          <cell r="G43" t="str">
            <v>ml</v>
          </cell>
          <cell r="H43">
            <v>8</v>
          </cell>
          <cell r="I43">
            <v>1033920</v>
          </cell>
        </row>
        <row r="44">
          <cell r="E44">
            <v>5800</v>
          </cell>
          <cell r="F44">
            <v>1</v>
          </cell>
          <cell r="G44" t="str">
            <v>kg</v>
          </cell>
          <cell r="H44">
            <v>60</v>
          </cell>
          <cell r="I44">
            <v>348000</v>
          </cell>
        </row>
        <row r="45">
          <cell r="E45">
            <v>21519796.800000001</v>
          </cell>
          <cell r="F45">
            <v>1000</v>
          </cell>
          <cell r="G45" t="str">
            <v>mp</v>
          </cell>
          <cell r="H45" t="str">
            <v>25</v>
          </cell>
          <cell r="I45">
            <v>537994.92000000004</v>
          </cell>
        </row>
      </sheetData>
      <sheetData sheetId="3">
        <row r="83">
          <cell r="A83" t="str">
            <v>tarif</v>
          </cell>
          <cell r="B83" t="str">
            <v>activitate</v>
          </cell>
          <cell r="C83" t="str">
            <v>tarif/T</v>
          </cell>
          <cell r="D83" t="str">
            <v>denumire tarif</v>
          </cell>
          <cell r="E83" t="str">
            <v>cantitate estimata</v>
          </cell>
          <cell r="F83" t="str">
            <v>cant/UM</v>
          </cell>
          <cell r="G83" t="str">
            <v>UM</v>
          </cell>
          <cell r="H83" t="str">
            <v>tarif estimat</v>
          </cell>
          <cell r="I83" t="str">
            <v>lei fara tva</v>
          </cell>
        </row>
        <row r="84">
          <cell r="A84">
            <v>11</v>
          </cell>
          <cell r="B84" t="str">
            <v>Curațatul mecanizat al zapezii, gheții și poleiului</v>
          </cell>
          <cell r="C84" t="str">
            <v>T11</v>
          </cell>
          <cell r="D84" t="str">
            <v>tarif curăţat zăpadă mecanizat cu autospeciale/utilaje echipate cu lamă/plug</v>
          </cell>
          <cell r="E84">
            <v>62485760</v>
          </cell>
          <cell r="F84">
            <v>1000</v>
          </cell>
          <cell r="G84" t="str">
            <v>mp</v>
          </cell>
          <cell r="H84">
            <v>55</v>
          </cell>
          <cell r="I84">
            <v>3436716.8</v>
          </cell>
        </row>
        <row r="85">
          <cell r="A85">
            <v>12</v>
          </cell>
          <cell r="B85" t="str">
            <v>Curațatul manual al zapezii, gheții și poleiului</v>
          </cell>
          <cell r="C85" t="str">
            <v>T12</v>
          </cell>
          <cell r="D85" t="str">
            <v>tarif curăţat zăpadă manual, inclusiv staţii publice de îmbarcare-debarcare călători şi refugii</v>
          </cell>
          <cell r="E85">
            <v>15729388</v>
          </cell>
          <cell r="F85">
            <v>1000</v>
          </cell>
          <cell r="G85" t="str">
            <v>mp</v>
          </cell>
          <cell r="H85">
            <v>230</v>
          </cell>
          <cell r="I85">
            <v>3617759.24</v>
          </cell>
        </row>
        <row r="86">
          <cell r="A86">
            <v>13</v>
          </cell>
          <cell r="B86" t="str">
            <v>Incarcare si transport zăpadă</v>
          </cell>
          <cell r="C86" t="str">
            <v>T13</v>
          </cell>
          <cell r="D86" t="str">
            <v>tarif încărcat mecanizat şi transport zăpadă</v>
          </cell>
          <cell r="E86">
            <v>20000</v>
          </cell>
          <cell r="F86">
            <v>1</v>
          </cell>
          <cell r="G86" t="str">
            <v>tona</v>
          </cell>
          <cell r="H86">
            <v>45</v>
          </cell>
          <cell r="I86">
            <v>900000</v>
          </cell>
        </row>
        <row r="87">
          <cell r="A87">
            <v>14</v>
          </cell>
          <cell r="B87" t="str">
            <v>compaterea gheții si a poleiului</v>
          </cell>
          <cell r="C87" t="str">
            <v>T14</v>
          </cell>
          <cell r="D87" t="str">
            <v>tarif împrăştiat mecanic material antiderapant, de tip sare</v>
          </cell>
          <cell r="E87">
            <v>20828587</v>
          </cell>
          <cell r="F87">
            <v>1000</v>
          </cell>
          <cell r="G87" t="str">
            <v>mp</v>
          </cell>
          <cell r="H87">
            <v>20</v>
          </cell>
          <cell r="I87">
            <v>416571.74</v>
          </cell>
        </row>
        <row r="88">
          <cell r="C88" t="str">
            <v>T14.1</v>
          </cell>
          <cell r="D88" t="str">
            <v>tarif împrăştiat manual material antiderapant, de tip sare;</v>
          </cell>
          <cell r="E88">
            <v>10373459</v>
          </cell>
          <cell r="F88">
            <v>1000</v>
          </cell>
          <cell r="G88" t="str">
            <v>mp</v>
          </cell>
          <cell r="H88">
            <v>30</v>
          </cell>
          <cell r="I88">
            <v>311203.77</v>
          </cell>
        </row>
        <row r="89">
          <cell r="C89" t="str">
            <v>T14.2</v>
          </cell>
          <cell r="D89" t="str">
            <v>tarif împrăştiat mecanic material antiderapant, de tip sare cu injecţie de soluţie de clorură de calciu, în pondere conform caiet de sarcini</v>
          </cell>
          <cell r="E89">
            <v>20828587</v>
          </cell>
          <cell r="F89">
            <v>1000</v>
          </cell>
          <cell r="G89" t="str">
            <v>mp</v>
          </cell>
          <cell r="H89">
            <v>50</v>
          </cell>
          <cell r="I89">
            <v>1041429.35</v>
          </cell>
        </row>
        <row r="90">
          <cell r="C90" t="str">
            <v>T14.3</v>
          </cell>
          <cell r="D90" t="str">
            <v>tarif împrăştiat manual material antiderapant, de tip sare în amestec cu clorură de calciu solidă, în pondere conform caiet de sarcini.</v>
          </cell>
          <cell r="E90">
            <v>5186730</v>
          </cell>
          <cell r="F90">
            <v>1000</v>
          </cell>
          <cell r="G90" t="str">
            <v>mp</v>
          </cell>
          <cell r="H90">
            <v>55</v>
          </cell>
          <cell r="I90">
            <v>285270.15000000002</v>
          </cell>
        </row>
        <row r="91">
          <cell r="C91" t="str">
            <v>T14.4</v>
          </cell>
          <cell r="D91" t="str">
            <v>tarif împrăştiat mecanic material antiderapant, de tip sare cu injecţie de soluţie de clorură de magneziu, în pondere conform caiet de sarcini</v>
          </cell>
          <cell r="E91">
            <v>20828587</v>
          </cell>
          <cell r="F91">
            <v>1000</v>
          </cell>
          <cell r="G91" t="str">
            <v>mp</v>
          </cell>
          <cell r="H91">
            <v>50</v>
          </cell>
          <cell r="I91">
            <v>1041429.35</v>
          </cell>
        </row>
        <row r="92">
          <cell r="C92" t="str">
            <v>T14.5</v>
          </cell>
          <cell r="D92" t="str">
            <v>tarif împrăştiat manual material antiderapant, de tip sare în amestec cu clorură de magneziu solidă, în pondere conform caiet de sarcini.</v>
          </cell>
          <cell r="E92">
            <v>5186730</v>
          </cell>
          <cell r="F92">
            <v>1000</v>
          </cell>
          <cell r="G92" t="str">
            <v>mp</v>
          </cell>
          <cell r="H92">
            <v>55</v>
          </cell>
          <cell r="I92">
            <v>285270.15000000002</v>
          </cell>
        </row>
        <row r="93">
          <cell r="A93">
            <v>15</v>
          </cell>
          <cell r="B93" t="str">
            <v>curățarea de zăpadă și gheață a canalelor de scurgere de pe căile publice</v>
          </cell>
          <cell r="C93" t="str">
            <v>T15</v>
          </cell>
          <cell r="D93" t="str">
            <v>tarif curățare de zăpadă și gheață a canalelor de scurgere pluviala de pe căile publice</v>
          </cell>
          <cell r="E93">
            <v>39535</v>
          </cell>
          <cell r="F93">
            <v>1</v>
          </cell>
          <cell r="G93" t="str">
            <v>ml</v>
          </cell>
          <cell r="H93">
            <v>6</v>
          </cell>
          <cell r="I93">
            <v>237210</v>
          </cell>
        </row>
        <row r="94">
          <cell r="A94">
            <v>16</v>
          </cell>
          <cell r="B94" t="str">
            <v>mobilizarea si asigurare logistica (se aplica doar cand nu exista activitati de deszapezire)</v>
          </cell>
          <cell r="C94" t="str">
            <v>T16</v>
          </cell>
          <cell r="D94" t="str">
            <v>Tariful de mobilizare şi asigurare logistică**</v>
          </cell>
          <cell r="E94">
            <v>3840</v>
          </cell>
          <cell r="F94">
            <v>1</v>
          </cell>
          <cell r="G94" t="str">
            <v>ora</v>
          </cell>
          <cell r="H94">
            <v>300</v>
          </cell>
          <cell r="I94">
            <v>1152000</v>
          </cell>
        </row>
        <row r="95">
          <cell r="I95">
            <v>12724860.550000001</v>
          </cell>
        </row>
      </sheetData>
      <sheetData sheetId="4">
        <row r="9">
          <cell r="D9">
            <v>29734122</v>
          </cell>
        </row>
      </sheetData>
      <sheetData sheetId="5"/>
      <sheetData sheetId="6">
        <row r="472">
          <cell r="E472">
            <v>46380272</v>
          </cell>
        </row>
        <row r="473">
          <cell r="E473">
            <v>46380272</v>
          </cell>
        </row>
        <row r="475">
          <cell r="E475">
            <v>23190136</v>
          </cell>
        </row>
      </sheetData>
      <sheetData sheetId="7">
        <row r="471">
          <cell r="E471">
            <v>37319656</v>
          </cell>
        </row>
        <row r="472">
          <cell r="E472">
            <v>37319656</v>
          </cell>
        </row>
        <row r="473">
          <cell r="E473">
            <v>37319656</v>
          </cell>
        </row>
        <row r="474">
          <cell r="E474">
            <v>18659828</v>
          </cell>
        </row>
      </sheetData>
      <sheetData sheetId="8"/>
      <sheetData sheetId="9">
        <row r="12">
          <cell r="H12">
            <v>345180</v>
          </cell>
        </row>
      </sheetData>
      <sheetData sheetId="10">
        <row r="11">
          <cell r="H11">
            <v>129240</v>
          </cell>
        </row>
      </sheetData>
      <sheetData sheetId="11">
        <row r="472">
          <cell r="H472">
            <v>43740032</v>
          </cell>
        </row>
        <row r="473">
          <cell r="H473">
            <v>15560188</v>
          </cell>
        </row>
      </sheetData>
      <sheetData sheetId="12"/>
      <sheetData sheetId="13">
        <row r="122">
          <cell r="D122">
            <v>21519796.800000001</v>
          </cell>
        </row>
      </sheetData>
      <sheetData sheetId="14"/>
      <sheetData sheetId="15">
        <row r="89">
          <cell r="H89">
            <v>1929504</v>
          </cell>
        </row>
      </sheetData>
      <sheetData sheetId="16">
        <row r="148">
          <cell r="I148">
            <v>169200</v>
          </cell>
        </row>
      </sheetData>
    </sheetDataSet>
  </externalBook>
</externalLink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3048B-1AD4-4C18-8CE6-A9EF1F3CE326}">
  <dimension ref="A1:K50"/>
  <sheetViews>
    <sheetView tabSelected="1" topLeftCell="A34" workbookViewId="0">
      <selection activeCell="K50" sqref="K50"/>
    </sheetView>
  </sheetViews>
  <sheetFormatPr defaultRowHeight="15" x14ac:dyDescent="0.25"/>
  <cols>
    <col min="2" max="2" width="38.85546875" style="76" customWidth="1"/>
    <col min="3" max="3" width="12.28515625" bestFit="1" customWidth="1"/>
    <col min="4" max="4" width="39.85546875" style="76" customWidth="1"/>
    <col min="5" max="5" width="20.140625" bestFit="1" customWidth="1"/>
    <col min="6" max="6" width="17.85546875" bestFit="1" customWidth="1"/>
    <col min="7" max="7" width="4.85546875" bestFit="1" customWidth="1"/>
    <col min="8" max="8" width="12" bestFit="1" customWidth="1"/>
    <col min="9" max="10" width="14.85546875" bestFit="1" customWidth="1"/>
    <col min="11" max="11" width="22" bestFit="1" customWidth="1"/>
  </cols>
  <sheetData>
    <row r="1" spans="1:11" ht="15.75" thickBot="1" x14ac:dyDescent="0.3">
      <c r="A1" s="1" t="s">
        <v>0</v>
      </c>
      <c r="B1" s="2"/>
      <c r="C1" s="1"/>
      <c r="D1" s="2"/>
      <c r="E1" s="3"/>
      <c r="F1" s="3"/>
      <c r="G1" s="3"/>
      <c r="H1" s="3"/>
      <c r="I1" s="3"/>
      <c r="J1" s="3"/>
      <c r="K1" s="4"/>
    </row>
    <row r="2" spans="1:11" x14ac:dyDescent="0.25">
      <c r="A2" s="5" t="s">
        <v>1</v>
      </c>
      <c r="B2" s="6" t="s">
        <v>2</v>
      </c>
      <c r="C2" s="7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8" t="s">
        <v>10</v>
      </c>
      <c r="K2" s="9" t="s">
        <v>11</v>
      </c>
    </row>
    <row r="3" spans="1:11" ht="30" x14ac:dyDescent="0.25">
      <c r="A3" s="10">
        <v>1</v>
      </c>
      <c r="B3" s="11" t="s">
        <v>12</v>
      </c>
      <c r="C3" s="12" t="s">
        <v>13</v>
      </c>
      <c r="D3" s="13" t="s">
        <v>14</v>
      </c>
      <c r="E3" s="14">
        <f>'[1]simulare stradal pe an'!E29</f>
        <v>46380272</v>
      </c>
      <c r="F3" s="14">
        <f>'[1]simulare stradal pe an'!F29</f>
        <v>1000</v>
      </c>
      <c r="G3" s="15" t="str">
        <f>'[1]simulare stradal pe an'!G29</f>
        <v>mp</v>
      </c>
      <c r="H3" s="15">
        <f>'[1]simulare stradal pe an'!H29</f>
        <v>25</v>
      </c>
      <c r="I3" s="14">
        <f>'[1]simulare stradal pe an'!I29</f>
        <v>1159506.8</v>
      </c>
      <c r="J3" s="16">
        <f>SUM(I3*1.21)</f>
        <v>1403003.2280000001</v>
      </c>
      <c r="K3" s="17">
        <f>SUM(E3*5)</f>
        <v>231901360</v>
      </c>
    </row>
    <row r="4" spans="1:11" ht="30" x14ac:dyDescent="0.25">
      <c r="A4" s="18"/>
      <c r="B4" s="19"/>
      <c r="C4" s="12" t="s">
        <v>15</v>
      </c>
      <c r="D4" s="13" t="s">
        <v>16</v>
      </c>
      <c r="E4" s="14">
        <f>'[1]simulare stradal pe an'!E30</f>
        <v>37319656</v>
      </c>
      <c r="F4" s="14">
        <f>'[1]simulare stradal pe an'!F30</f>
        <v>1000</v>
      </c>
      <c r="G4" s="15" t="str">
        <f>'[1]simulare stradal pe an'!G30</f>
        <v>mp</v>
      </c>
      <c r="H4" s="15">
        <f>'[1]simulare stradal pe an'!H30</f>
        <v>25</v>
      </c>
      <c r="I4" s="14">
        <f>'[1]simulare stradal pe an'!I30</f>
        <v>932991.4</v>
      </c>
      <c r="J4" s="16">
        <f t="shared" ref="J4:J20" si="0">SUM(I4*1.21)</f>
        <v>1128919.594</v>
      </c>
      <c r="K4" s="17">
        <f t="shared" ref="K4:K19" si="1">SUM(E4*5)</f>
        <v>186598280</v>
      </c>
    </row>
    <row r="5" spans="1:11" ht="30" x14ac:dyDescent="0.25">
      <c r="A5" s="18"/>
      <c r="B5" s="19"/>
      <c r="C5" s="12" t="s">
        <v>17</v>
      </c>
      <c r="D5" s="13" t="s">
        <v>18</v>
      </c>
      <c r="E5" s="14">
        <f>'[1]simulare stradal pe an'!E31</f>
        <v>37319656</v>
      </c>
      <c r="F5" s="14">
        <f>'[1]simulare stradal pe an'!F31</f>
        <v>1000</v>
      </c>
      <c r="G5" s="15" t="str">
        <f>'[1]simulare stradal pe an'!G31</f>
        <v>mp</v>
      </c>
      <c r="H5" s="15">
        <f>'[1]simulare stradal pe an'!H31</f>
        <v>35</v>
      </c>
      <c r="I5" s="14">
        <f>'[1]simulare stradal pe an'!I31</f>
        <v>1306187.96</v>
      </c>
      <c r="J5" s="16">
        <f t="shared" si="0"/>
        <v>1580487.4316</v>
      </c>
      <c r="K5" s="17">
        <f t="shared" si="1"/>
        <v>186598280</v>
      </c>
    </row>
    <row r="6" spans="1:11" ht="30" x14ac:dyDescent="0.25">
      <c r="A6" s="20"/>
      <c r="B6" s="21"/>
      <c r="C6" s="12" t="s">
        <v>19</v>
      </c>
      <c r="D6" s="13" t="s">
        <v>20</v>
      </c>
      <c r="E6" s="14">
        <f>'[1]simulare stradal pe an'!E32</f>
        <v>29734122</v>
      </c>
      <c r="F6" s="14">
        <f>'[1]simulare stradal pe an'!F32</f>
        <v>1000</v>
      </c>
      <c r="G6" s="15" t="str">
        <f>'[1]simulare stradal pe an'!G32</f>
        <v>mp</v>
      </c>
      <c r="H6" s="15">
        <f>'[1]simulare stradal pe an'!H32</f>
        <v>25</v>
      </c>
      <c r="I6" s="14">
        <f>'[1]simulare stradal pe an'!I32</f>
        <v>743353.05</v>
      </c>
      <c r="J6" s="16">
        <f t="shared" si="0"/>
        <v>899457.19050000003</v>
      </c>
      <c r="K6" s="17">
        <f t="shared" si="1"/>
        <v>148670610</v>
      </c>
    </row>
    <row r="7" spans="1:11" ht="60" x14ac:dyDescent="0.25">
      <c r="A7" s="22">
        <v>2</v>
      </c>
      <c r="B7" s="23" t="s">
        <v>21</v>
      </c>
      <c r="C7" s="12" t="s">
        <v>22</v>
      </c>
      <c r="D7" s="13" t="s">
        <v>23</v>
      </c>
      <c r="E7" s="14">
        <f>'[1]simulare stradal pe an'!E33</f>
        <v>2500</v>
      </c>
      <c r="F7" s="14">
        <f>'[1]simulare stradal pe an'!F33</f>
        <v>1</v>
      </c>
      <c r="G7" s="15" t="str">
        <f>'[1]simulare stradal pe an'!G33</f>
        <v>tone</v>
      </c>
      <c r="H7" s="15">
        <f>'[1]simulare stradal pe an'!H33</f>
        <v>600</v>
      </c>
      <c r="I7" s="14">
        <f>'[1]simulare stradal pe an'!I33</f>
        <v>1500000</v>
      </c>
      <c r="J7" s="16">
        <f t="shared" si="0"/>
        <v>1815000</v>
      </c>
      <c r="K7" s="17">
        <f t="shared" si="1"/>
        <v>12500</v>
      </c>
    </row>
    <row r="8" spans="1:11" x14ac:dyDescent="0.25">
      <c r="A8" s="10">
        <v>3</v>
      </c>
      <c r="B8" s="11" t="s">
        <v>24</v>
      </c>
      <c r="C8" s="12" t="s">
        <v>25</v>
      </c>
      <c r="D8" s="13" t="s">
        <v>26</v>
      </c>
      <c r="E8" s="14">
        <f>'[1]simulare stradal pe an'!E34</f>
        <v>46380272</v>
      </c>
      <c r="F8" s="14">
        <f>'[1]simulare stradal pe an'!F34</f>
        <v>1000</v>
      </c>
      <c r="G8" s="15" t="str">
        <f>'[1]simulare stradal pe an'!G34</f>
        <v>mp</v>
      </c>
      <c r="H8" s="15">
        <f>'[1]simulare stradal pe an'!H34</f>
        <v>40</v>
      </c>
      <c r="I8" s="14">
        <f>'[1]simulare stradal pe an'!I34</f>
        <v>1855210.88</v>
      </c>
      <c r="J8" s="16">
        <f t="shared" si="0"/>
        <v>2244805.1647999999</v>
      </c>
      <c r="K8" s="17">
        <f t="shared" si="1"/>
        <v>231901360</v>
      </c>
    </row>
    <row r="9" spans="1:11" ht="30" x14ac:dyDescent="0.25">
      <c r="A9" s="20"/>
      <c r="B9" s="21"/>
      <c r="C9" s="12" t="s">
        <v>27</v>
      </c>
      <c r="D9" s="13" t="s">
        <v>28</v>
      </c>
      <c r="E9" s="14">
        <f>'[1]simulare stradal pe an'!E35</f>
        <v>37319656</v>
      </c>
      <c r="F9" s="14">
        <f>'[1]simulare stradal pe an'!F35</f>
        <v>1000</v>
      </c>
      <c r="G9" s="15" t="str">
        <f>'[1]simulare stradal pe an'!G35</f>
        <v>mp</v>
      </c>
      <c r="H9" s="15">
        <f>'[1]simulare stradal pe an'!H35</f>
        <v>40</v>
      </c>
      <c r="I9" s="14">
        <f>'[1]simulare stradal pe an'!I35</f>
        <v>1492786.24</v>
      </c>
      <c r="J9" s="16">
        <f t="shared" si="0"/>
        <v>1806271.3503999999</v>
      </c>
      <c r="K9" s="17">
        <f t="shared" si="1"/>
        <v>186598280</v>
      </c>
    </row>
    <row r="10" spans="1:11" x14ac:dyDescent="0.25">
      <c r="A10" s="10">
        <v>4</v>
      </c>
      <c r="B10" s="11" t="s">
        <v>29</v>
      </c>
      <c r="C10" s="12" t="s">
        <v>30</v>
      </c>
      <c r="D10" s="13" t="s">
        <v>31</v>
      </c>
      <c r="E10" s="14">
        <f>'[1]simulare stradal pe an'!E36</f>
        <v>46380272</v>
      </c>
      <c r="F10" s="14">
        <f>'[1]simulare stradal pe an'!F36</f>
        <v>1000</v>
      </c>
      <c r="G10" s="15" t="str">
        <f>'[1]simulare stradal pe an'!G36</f>
        <v>mp</v>
      </c>
      <c r="H10" s="15">
        <f>'[1]simulare stradal pe an'!H36</f>
        <v>25</v>
      </c>
      <c r="I10" s="14">
        <f>'[1]simulare stradal pe an'!I36</f>
        <v>1159506.8</v>
      </c>
      <c r="J10" s="16">
        <f t="shared" si="0"/>
        <v>1403003.2280000001</v>
      </c>
      <c r="K10" s="17">
        <f t="shared" si="1"/>
        <v>231901360</v>
      </c>
    </row>
    <row r="11" spans="1:11" x14ac:dyDescent="0.25">
      <c r="A11" s="20"/>
      <c r="B11" s="21"/>
      <c r="C11" s="12" t="s">
        <v>32</v>
      </c>
      <c r="D11" s="13" t="s">
        <v>33</v>
      </c>
      <c r="E11" s="14">
        <f>'[1]simulare stradal pe an'!E37</f>
        <v>37319656</v>
      </c>
      <c r="F11" s="14">
        <f>'[1]simulare stradal pe an'!F37</f>
        <v>1000</v>
      </c>
      <c r="G11" s="15" t="str">
        <f>'[1]simulare stradal pe an'!G37</f>
        <v>mp</v>
      </c>
      <c r="H11" s="15">
        <f>'[1]simulare stradal pe an'!H37</f>
        <v>25</v>
      </c>
      <c r="I11" s="14">
        <f>'[1]simulare stradal pe an'!I37</f>
        <v>932991.4</v>
      </c>
      <c r="J11" s="16">
        <f t="shared" si="0"/>
        <v>1128919.594</v>
      </c>
      <c r="K11" s="17">
        <f t="shared" si="1"/>
        <v>186598280</v>
      </c>
    </row>
    <row r="12" spans="1:11" x14ac:dyDescent="0.25">
      <c r="A12" s="10">
        <v>5</v>
      </c>
      <c r="B12" s="11" t="s">
        <v>34</v>
      </c>
      <c r="C12" s="12" t="s">
        <v>35</v>
      </c>
      <c r="D12" s="13" t="s">
        <v>36</v>
      </c>
      <c r="E12" s="14">
        <f>'[1]simulare stradal pe an'!E38</f>
        <v>23190136</v>
      </c>
      <c r="F12" s="14">
        <f>'[1]simulare stradal pe an'!F38</f>
        <v>1000</v>
      </c>
      <c r="G12" s="15" t="str">
        <f>'[1]simulare stradal pe an'!G38</f>
        <v>mp</v>
      </c>
      <c r="H12" s="15">
        <f>'[1]simulare stradal pe an'!H38</f>
        <v>30</v>
      </c>
      <c r="I12" s="14">
        <f>'[1]simulare stradal pe an'!I38</f>
        <v>695704.08</v>
      </c>
      <c r="J12" s="16">
        <f t="shared" si="0"/>
        <v>841801.93679999991</v>
      </c>
      <c r="K12" s="17">
        <f t="shared" si="1"/>
        <v>115950680</v>
      </c>
    </row>
    <row r="13" spans="1:11" ht="30" x14ac:dyDescent="0.25">
      <c r="A13" s="20"/>
      <c r="B13" s="21"/>
      <c r="C13" s="12" t="s">
        <v>37</v>
      </c>
      <c r="D13" s="13" t="s">
        <v>38</v>
      </c>
      <c r="E13" s="14">
        <f>'[1]simulare stradal pe an'!E39</f>
        <v>18659828</v>
      </c>
      <c r="F13" s="14">
        <f>'[1]simulare stradal pe an'!F39</f>
        <v>1000</v>
      </c>
      <c r="G13" s="15" t="str">
        <f>'[1]simulare stradal pe an'!G39</f>
        <v>mp</v>
      </c>
      <c r="H13" s="15">
        <f>'[1]simulare stradal pe an'!H39</f>
        <v>30</v>
      </c>
      <c r="I13" s="14">
        <f>'[1]simulare stradal pe an'!I39</f>
        <v>559794.84</v>
      </c>
      <c r="J13" s="16">
        <f t="shared" si="0"/>
        <v>677351.75639999995</v>
      </c>
      <c r="K13" s="17">
        <f t="shared" si="1"/>
        <v>93299140</v>
      </c>
    </row>
    <row r="14" spans="1:11" ht="45" x14ac:dyDescent="0.25">
      <c r="A14" s="22">
        <v>6</v>
      </c>
      <c r="B14" s="23" t="s">
        <v>39</v>
      </c>
      <c r="C14" s="12" t="s">
        <v>40</v>
      </c>
      <c r="D14" s="13" t="s">
        <v>41</v>
      </c>
      <c r="E14" s="14">
        <f>'[1]simulare stradal pe an'!E40</f>
        <v>21519796.800000001</v>
      </c>
      <c r="F14" s="14">
        <f>'[1]simulare stradal pe an'!F40</f>
        <v>1000</v>
      </c>
      <c r="G14" s="15" t="str">
        <f>'[1]simulare stradal pe an'!G40</f>
        <v>mp</v>
      </c>
      <c r="H14" s="15">
        <f>'[1]simulare stradal pe an'!H40</f>
        <v>200</v>
      </c>
      <c r="I14" s="14">
        <f>'[1]simulare stradal pe an'!I40</f>
        <v>4303959.3600000003</v>
      </c>
      <c r="J14" s="16">
        <f t="shared" si="0"/>
        <v>5207790.8256000001</v>
      </c>
      <c r="K14" s="17">
        <f t="shared" si="1"/>
        <v>107598984</v>
      </c>
    </row>
    <row r="15" spans="1:11" ht="45" x14ac:dyDescent="0.25">
      <c r="A15" s="10">
        <v>7</v>
      </c>
      <c r="B15" s="11" t="s">
        <v>42</v>
      </c>
      <c r="C15" s="12" t="s">
        <v>43</v>
      </c>
      <c r="D15" s="13" t="s">
        <v>44</v>
      </c>
      <c r="E15" s="14">
        <f>'[1]simulare stradal pe an'!E41</f>
        <v>1929504</v>
      </c>
      <c r="F15" s="14">
        <f>'[1]simulare stradal pe an'!F41</f>
        <v>1</v>
      </c>
      <c r="G15" s="15" t="str">
        <f>'[1]simulare stradal pe an'!G41</f>
        <v>ml</v>
      </c>
      <c r="H15" s="15">
        <f>'[1]simulare stradal pe an'!H41</f>
        <v>2</v>
      </c>
      <c r="I15" s="14">
        <f>'[1]simulare stradal pe an'!I41</f>
        <v>3859008</v>
      </c>
      <c r="J15" s="16">
        <f t="shared" si="0"/>
        <v>4669399.68</v>
      </c>
      <c r="K15" s="17">
        <f t="shared" si="1"/>
        <v>9647520</v>
      </c>
    </row>
    <row r="16" spans="1:11" ht="60" x14ac:dyDescent="0.25">
      <c r="A16" s="20"/>
      <c r="B16" s="21"/>
      <c r="C16" s="12" t="s">
        <v>45</v>
      </c>
      <c r="D16" s="13" t="s">
        <v>46</v>
      </c>
      <c r="E16" s="14">
        <f>'[1]simulare stradal pe an'!E42</f>
        <v>345180</v>
      </c>
      <c r="F16" s="14">
        <f>'[1]simulare stradal pe an'!F42</f>
        <v>1</v>
      </c>
      <c r="G16" s="15" t="str">
        <f>'[1]simulare stradal pe an'!G42</f>
        <v>ml</v>
      </c>
      <c r="H16" s="15">
        <f>'[1]simulare stradal pe an'!H42</f>
        <v>10</v>
      </c>
      <c r="I16" s="14">
        <f>'[1]simulare stradal pe an'!I42</f>
        <v>3451800</v>
      </c>
      <c r="J16" s="16">
        <f t="shared" si="0"/>
        <v>4176678</v>
      </c>
      <c r="K16" s="17">
        <f t="shared" si="1"/>
        <v>1725900</v>
      </c>
    </row>
    <row r="17" spans="1:11" ht="60" x14ac:dyDescent="0.25">
      <c r="A17" s="22">
        <v>8</v>
      </c>
      <c r="B17" s="23" t="s">
        <v>47</v>
      </c>
      <c r="C17" s="12" t="s">
        <v>48</v>
      </c>
      <c r="D17" s="13" t="s">
        <v>49</v>
      </c>
      <c r="E17" s="14">
        <f>'[1]simulare stradal pe an'!E43</f>
        <v>129240</v>
      </c>
      <c r="F17" s="14">
        <f>'[1]simulare stradal pe an'!F43</f>
        <v>1</v>
      </c>
      <c r="G17" s="15" t="str">
        <f>'[1]simulare stradal pe an'!G43</f>
        <v>ml</v>
      </c>
      <c r="H17" s="15">
        <f>'[1]simulare stradal pe an'!H43</f>
        <v>8</v>
      </c>
      <c r="I17" s="14">
        <f>'[1]simulare stradal pe an'!I43</f>
        <v>1033920</v>
      </c>
      <c r="J17" s="16">
        <f t="shared" si="0"/>
        <v>1251043.2</v>
      </c>
      <c r="K17" s="17">
        <f t="shared" si="1"/>
        <v>646200</v>
      </c>
    </row>
    <row r="18" spans="1:11" ht="60" x14ac:dyDescent="0.25">
      <c r="A18" s="22">
        <v>9</v>
      </c>
      <c r="B18" s="23" t="s">
        <v>50</v>
      </c>
      <c r="C18" s="12" t="s">
        <v>51</v>
      </c>
      <c r="D18" s="13" t="s">
        <v>52</v>
      </c>
      <c r="E18" s="14">
        <f>'[1]simulare stradal pe an'!E44</f>
        <v>5800</v>
      </c>
      <c r="F18" s="14">
        <f>'[1]simulare stradal pe an'!F44</f>
        <v>1</v>
      </c>
      <c r="G18" s="15" t="str">
        <f>'[1]simulare stradal pe an'!G44</f>
        <v>kg</v>
      </c>
      <c r="H18" s="15">
        <f>'[1]simulare stradal pe an'!H44</f>
        <v>60</v>
      </c>
      <c r="I18" s="14">
        <f>'[1]simulare stradal pe an'!I44</f>
        <v>348000</v>
      </c>
      <c r="J18" s="16">
        <f t="shared" si="0"/>
        <v>421080</v>
      </c>
      <c r="K18" s="17">
        <f t="shared" si="1"/>
        <v>29000</v>
      </c>
    </row>
    <row r="19" spans="1:11" ht="45" x14ac:dyDescent="0.25">
      <c r="A19" s="22">
        <v>10</v>
      </c>
      <c r="B19" s="23" t="s">
        <v>53</v>
      </c>
      <c r="C19" s="12" t="s">
        <v>54</v>
      </c>
      <c r="D19" s="13" t="s">
        <v>55</v>
      </c>
      <c r="E19" s="14">
        <f>'[1]simulare stradal pe an'!E45</f>
        <v>21519796.800000001</v>
      </c>
      <c r="F19" s="14">
        <f>'[1]simulare stradal pe an'!F45</f>
        <v>1000</v>
      </c>
      <c r="G19" s="15" t="str">
        <f>'[1]simulare stradal pe an'!G45</f>
        <v>mp</v>
      </c>
      <c r="H19" s="15" t="str">
        <f>'[1]simulare stradal pe an'!H45</f>
        <v>25</v>
      </c>
      <c r="I19" s="14">
        <f>'[1]simulare stradal pe an'!I45</f>
        <v>537994.92000000004</v>
      </c>
      <c r="J19" s="16">
        <f t="shared" si="0"/>
        <v>650973.85320000001</v>
      </c>
      <c r="K19" s="17">
        <f t="shared" si="1"/>
        <v>107598984</v>
      </c>
    </row>
    <row r="20" spans="1:11" ht="15.75" thickBot="1" x14ac:dyDescent="0.3">
      <c r="A20" s="24"/>
      <c r="B20" s="25"/>
      <c r="C20" s="26"/>
      <c r="D20" s="25"/>
      <c r="E20" s="27"/>
      <c r="F20" s="27"/>
      <c r="G20" s="27"/>
      <c r="H20" s="27"/>
      <c r="I20" s="28">
        <f>SUM(I3:I19)</f>
        <v>25872715.730000004</v>
      </c>
      <c r="J20" s="29">
        <f t="shared" si="0"/>
        <v>31305986.033300005</v>
      </c>
      <c r="K20" s="17"/>
    </row>
    <row r="24" spans="1:11" ht="31.5" customHeight="1" x14ac:dyDescent="0.25">
      <c r="A24" s="30" t="s">
        <v>56</v>
      </c>
      <c r="B24" s="31"/>
      <c r="C24" s="31"/>
      <c r="D24" s="31"/>
      <c r="E24" s="31"/>
      <c r="F24" s="31"/>
    </row>
    <row r="25" spans="1:11" ht="15.75" thickBot="1" x14ac:dyDescent="0.3">
      <c r="A25" s="32" t="str">
        <f>'[1]simulare deszapezire pe an'!A83</f>
        <v>tarif</v>
      </c>
      <c r="B25" s="33" t="str">
        <f>'[1]simulare deszapezire pe an'!B83</f>
        <v>activitate</v>
      </c>
      <c r="C25" s="32" t="str">
        <f>'[1]simulare deszapezire pe an'!C83</f>
        <v>tarif/T</v>
      </c>
      <c r="D25" s="33" t="str">
        <f>'[1]simulare deszapezire pe an'!D83</f>
        <v>denumire tarif</v>
      </c>
      <c r="E25" s="32" t="str">
        <f>'[1]simulare deszapezire pe an'!E83</f>
        <v>cantitate estimata</v>
      </c>
      <c r="F25" s="32" t="str">
        <f>'[1]simulare deszapezire pe an'!F83</f>
        <v>cant/UM</v>
      </c>
      <c r="G25" s="32" t="str">
        <f>'[1]simulare deszapezire pe an'!G83</f>
        <v>UM</v>
      </c>
      <c r="H25" s="32" t="str">
        <f>'[1]simulare deszapezire pe an'!H83</f>
        <v>tarif estimat</v>
      </c>
      <c r="I25" s="32" t="str">
        <f>'[1]simulare deszapezire pe an'!I83</f>
        <v>lei fara tva</v>
      </c>
      <c r="J25" s="34" t="s">
        <v>10</v>
      </c>
      <c r="K25" s="35" t="s">
        <v>11</v>
      </c>
    </row>
    <row r="26" spans="1:11" ht="30" x14ac:dyDescent="0.25">
      <c r="A26" s="36">
        <f>'[1]simulare deszapezire pe an'!A84</f>
        <v>11</v>
      </c>
      <c r="B26" s="37" t="str">
        <f>'[1]simulare deszapezire pe an'!B84</f>
        <v>Curațatul mecanizat al zapezii, gheții și poleiului</v>
      </c>
      <c r="C26" s="38" t="str">
        <f>'[1]simulare deszapezire pe an'!C84</f>
        <v>T11</v>
      </c>
      <c r="D26" s="37" t="str">
        <f>'[1]simulare deszapezire pe an'!D84</f>
        <v>tarif curăţat zăpadă mecanizat cu autospeciale/utilaje echipate cu lamă/plug</v>
      </c>
      <c r="E26" s="39">
        <f>'[1]simulare deszapezire pe an'!E84</f>
        <v>62485760</v>
      </c>
      <c r="F26" s="38">
        <f>'[1]simulare deszapezire pe an'!F84</f>
        <v>1000</v>
      </c>
      <c r="G26" s="38" t="str">
        <f>'[1]simulare deszapezire pe an'!G84</f>
        <v>mp</v>
      </c>
      <c r="H26" s="38">
        <f>'[1]simulare deszapezire pe an'!H84</f>
        <v>55</v>
      </c>
      <c r="I26" s="39">
        <f>'[1]simulare deszapezire pe an'!I84</f>
        <v>3436716.8</v>
      </c>
      <c r="J26" s="40">
        <f>SUM(I26*1.21)</f>
        <v>4158427.3279999997</v>
      </c>
      <c r="K26" s="17">
        <f t="shared" ref="K26:K36" si="2">SUM(E26*5)</f>
        <v>312428800</v>
      </c>
    </row>
    <row r="27" spans="1:11" ht="45" x14ac:dyDescent="0.25">
      <c r="A27" s="41">
        <f>'[1]simulare deszapezire pe an'!A85</f>
        <v>12</v>
      </c>
      <c r="B27" s="42" t="str">
        <f>'[1]simulare deszapezire pe an'!B85</f>
        <v>Curațatul manual al zapezii, gheții și poleiului</v>
      </c>
      <c r="C27" s="43" t="str">
        <f>'[1]simulare deszapezire pe an'!C85</f>
        <v>T12</v>
      </c>
      <c r="D27" s="42" t="str">
        <f>'[1]simulare deszapezire pe an'!D85</f>
        <v>tarif curăţat zăpadă manual, inclusiv staţii publice de îmbarcare-debarcare călători şi refugii</v>
      </c>
      <c r="E27" s="44">
        <f>'[1]simulare deszapezire pe an'!E85</f>
        <v>15729388</v>
      </c>
      <c r="F27" s="43">
        <f>'[1]simulare deszapezire pe an'!F85</f>
        <v>1000</v>
      </c>
      <c r="G27" s="43" t="str">
        <f>'[1]simulare deszapezire pe an'!G85</f>
        <v>mp</v>
      </c>
      <c r="H27" s="43">
        <f>'[1]simulare deszapezire pe an'!H85</f>
        <v>230</v>
      </c>
      <c r="I27" s="44">
        <f>'[1]simulare deszapezire pe an'!I85</f>
        <v>3617759.24</v>
      </c>
      <c r="J27" s="45">
        <f t="shared" ref="J27:J37" si="3">SUM(I27*1.21)</f>
        <v>4377488.6804</v>
      </c>
      <c r="K27" s="17">
        <f t="shared" si="2"/>
        <v>78646940</v>
      </c>
    </row>
    <row r="28" spans="1:11" ht="30" x14ac:dyDescent="0.25">
      <c r="A28" s="41">
        <f>'[1]simulare deszapezire pe an'!A86</f>
        <v>13</v>
      </c>
      <c r="B28" s="42" t="str">
        <f>'[1]simulare deszapezire pe an'!B86</f>
        <v>Incarcare si transport zăpadă</v>
      </c>
      <c r="C28" s="43" t="str">
        <f>'[1]simulare deszapezire pe an'!C86</f>
        <v>T13</v>
      </c>
      <c r="D28" s="42" t="str">
        <f>'[1]simulare deszapezire pe an'!D86</f>
        <v>tarif încărcat mecanizat şi transport zăpadă</v>
      </c>
      <c r="E28" s="44">
        <f>'[1]simulare deszapezire pe an'!E86</f>
        <v>20000</v>
      </c>
      <c r="F28" s="43">
        <f>'[1]simulare deszapezire pe an'!F86</f>
        <v>1</v>
      </c>
      <c r="G28" s="43" t="str">
        <f>'[1]simulare deszapezire pe an'!G86</f>
        <v>tona</v>
      </c>
      <c r="H28" s="43">
        <f>'[1]simulare deszapezire pe an'!H86</f>
        <v>45</v>
      </c>
      <c r="I28" s="44">
        <f>'[1]simulare deszapezire pe an'!I86</f>
        <v>900000</v>
      </c>
      <c r="J28" s="45">
        <f t="shared" si="3"/>
        <v>1089000</v>
      </c>
      <c r="K28" s="17">
        <f t="shared" si="2"/>
        <v>100000</v>
      </c>
    </row>
    <row r="29" spans="1:11" ht="30" x14ac:dyDescent="0.25">
      <c r="A29" s="46">
        <f>'[1]simulare deszapezire pe an'!A87</f>
        <v>14</v>
      </c>
      <c r="B29" s="47" t="str">
        <f>'[1]simulare deszapezire pe an'!B87</f>
        <v>compaterea gheții si a poleiului</v>
      </c>
      <c r="C29" s="43" t="str">
        <f>'[1]simulare deszapezire pe an'!C87</f>
        <v>T14</v>
      </c>
      <c r="D29" s="42" t="str">
        <f>'[1]simulare deszapezire pe an'!D87</f>
        <v>tarif împrăştiat mecanic material antiderapant, de tip sare</v>
      </c>
      <c r="E29" s="44">
        <f>'[1]simulare deszapezire pe an'!E87</f>
        <v>20828587</v>
      </c>
      <c r="F29" s="43">
        <f>'[1]simulare deszapezire pe an'!F87</f>
        <v>1000</v>
      </c>
      <c r="G29" s="43" t="str">
        <f>'[1]simulare deszapezire pe an'!G87</f>
        <v>mp</v>
      </c>
      <c r="H29" s="43">
        <f>'[1]simulare deszapezire pe an'!H87</f>
        <v>20</v>
      </c>
      <c r="I29" s="44">
        <f>'[1]simulare deszapezire pe an'!I87</f>
        <v>416571.74</v>
      </c>
      <c r="J29" s="45">
        <f t="shared" si="3"/>
        <v>504051.80539999995</v>
      </c>
      <c r="K29" s="17">
        <f t="shared" si="2"/>
        <v>104142935</v>
      </c>
    </row>
    <row r="30" spans="1:11" ht="30" x14ac:dyDescent="0.25">
      <c r="A30" s="48"/>
      <c r="B30" s="49"/>
      <c r="C30" s="43" t="str">
        <f>'[1]simulare deszapezire pe an'!C88</f>
        <v>T14.1</v>
      </c>
      <c r="D30" s="42" t="str">
        <f>'[1]simulare deszapezire pe an'!D88</f>
        <v>tarif împrăştiat manual material antiderapant, de tip sare;</v>
      </c>
      <c r="E30" s="44">
        <f>'[1]simulare deszapezire pe an'!E88</f>
        <v>10373459</v>
      </c>
      <c r="F30" s="43">
        <f>'[1]simulare deszapezire pe an'!F88</f>
        <v>1000</v>
      </c>
      <c r="G30" s="43" t="str">
        <f>'[1]simulare deszapezire pe an'!G88</f>
        <v>mp</v>
      </c>
      <c r="H30" s="43">
        <f>'[1]simulare deszapezire pe an'!H88</f>
        <v>30</v>
      </c>
      <c r="I30" s="44">
        <f>'[1]simulare deszapezire pe an'!I88</f>
        <v>311203.77</v>
      </c>
      <c r="J30" s="45">
        <f t="shared" si="3"/>
        <v>376556.56170000002</v>
      </c>
      <c r="K30" s="17">
        <f t="shared" si="2"/>
        <v>51867295</v>
      </c>
    </row>
    <row r="31" spans="1:11" ht="60" x14ac:dyDescent="0.25">
      <c r="A31" s="48"/>
      <c r="B31" s="49"/>
      <c r="C31" s="43" t="str">
        <f>'[1]simulare deszapezire pe an'!C89</f>
        <v>T14.2</v>
      </c>
      <c r="D31" s="42" t="str">
        <f>'[1]simulare deszapezire pe an'!D89</f>
        <v>tarif împrăştiat mecanic material antiderapant, de tip sare cu injecţie de soluţie de clorură de calciu, în pondere conform caiet de sarcini</v>
      </c>
      <c r="E31" s="44">
        <f>'[1]simulare deszapezire pe an'!E89</f>
        <v>20828587</v>
      </c>
      <c r="F31" s="43">
        <f>'[1]simulare deszapezire pe an'!F89</f>
        <v>1000</v>
      </c>
      <c r="G31" s="43" t="str">
        <f>'[1]simulare deszapezire pe an'!G89</f>
        <v>mp</v>
      </c>
      <c r="H31" s="43">
        <f>'[1]simulare deszapezire pe an'!H89</f>
        <v>50</v>
      </c>
      <c r="I31" s="44">
        <f>'[1]simulare deszapezire pe an'!I89</f>
        <v>1041429.35</v>
      </c>
      <c r="J31" s="45">
        <f t="shared" si="3"/>
        <v>1260129.5134999999</v>
      </c>
      <c r="K31" s="17">
        <f t="shared" si="2"/>
        <v>104142935</v>
      </c>
    </row>
    <row r="32" spans="1:11" ht="60" x14ac:dyDescent="0.25">
      <c r="A32" s="48"/>
      <c r="B32" s="49"/>
      <c r="C32" s="43" t="str">
        <f>'[1]simulare deszapezire pe an'!C90</f>
        <v>T14.3</v>
      </c>
      <c r="D32" s="42" t="str">
        <f>'[1]simulare deszapezire pe an'!D90</f>
        <v>tarif împrăştiat manual material antiderapant, de tip sare în amestec cu clorură de calciu solidă, în pondere conform caiet de sarcini.</v>
      </c>
      <c r="E32" s="44">
        <f>'[1]simulare deszapezire pe an'!E90</f>
        <v>5186730</v>
      </c>
      <c r="F32" s="43">
        <f>'[1]simulare deszapezire pe an'!F90</f>
        <v>1000</v>
      </c>
      <c r="G32" s="43" t="str">
        <f>'[1]simulare deszapezire pe an'!G90</f>
        <v>mp</v>
      </c>
      <c r="H32" s="43">
        <f>'[1]simulare deszapezire pe an'!H90</f>
        <v>55</v>
      </c>
      <c r="I32" s="44">
        <f>'[1]simulare deszapezire pe an'!I90</f>
        <v>285270.15000000002</v>
      </c>
      <c r="J32" s="45">
        <f t="shared" si="3"/>
        <v>345176.88150000002</v>
      </c>
      <c r="K32" s="17">
        <f t="shared" si="2"/>
        <v>25933650</v>
      </c>
    </row>
    <row r="33" spans="1:11" ht="60" x14ac:dyDescent="0.25">
      <c r="A33" s="48"/>
      <c r="B33" s="49"/>
      <c r="C33" s="43" t="str">
        <f>'[1]simulare deszapezire pe an'!C91</f>
        <v>T14.4</v>
      </c>
      <c r="D33" s="42" t="str">
        <f>'[1]simulare deszapezire pe an'!D91</f>
        <v>tarif împrăştiat mecanic material antiderapant, de tip sare cu injecţie de soluţie de clorură de magneziu, în pondere conform caiet de sarcini</v>
      </c>
      <c r="E33" s="44">
        <f>'[1]simulare deszapezire pe an'!E91</f>
        <v>20828587</v>
      </c>
      <c r="F33" s="43">
        <f>'[1]simulare deszapezire pe an'!F91</f>
        <v>1000</v>
      </c>
      <c r="G33" s="43" t="str">
        <f>'[1]simulare deszapezire pe an'!G91</f>
        <v>mp</v>
      </c>
      <c r="H33" s="43">
        <f>'[1]simulare deszapezire pe an'!H91</f>
        <v>50</v>
      </c>
      <c r="I33" s="44">
        <f>'[1]simulare deszapezire pe an'!I91</f>
        <v>1041429.35</v>
      </c>
      <c r="J33" s="45">
        <f t="shared" si="3"/>
        <v>1260129.5134999999</v>
      </c>
      <c r="K33" s="17">
        <f t="shared" si="2"/>
        <v>104142935</v>
      </c>
    </row>
    <row r="34" spans="1:11" ht="60" x14ac:dyDescent="0.25">
      <c r="A34" s="50"/>
      <c r="B34" s="51"/>
      <c r="C34" s="43" t="str">
        <f>'[1]simulare deszapezire pe an'!C92</f>
        <v>T14.5</v>
      </c>
      <c r="D34" s="42" t="str">
        <f>'[1]simulare deszapezire pe an'!D92</f>
        <v>tarif împrăştiat manual material antiderapant, de tip sare în amestec cu clorură de magneziu solidă, în pondere conform caiet de sarcini.</v>
      </c>
      <c r="E34" s="44">
        <f>'[1]simulare deszapezire pe an'!E92</f>
        <v>5186730</v>
      </c>
      <c r="F34" s="43">
        <f>'[1]simulare deszapezire pe an'!F92</f>
        <v>1000</v>
      </c>
      <c r="G34" s="43" t="str">
        <f>'[1]simulare deszapezire pe an'!G92</f>
        <v>mp</v>
      </c>
      <c r="H34" s="43">
        <f>'[1]simulare deszapezire pe an'!H92</f>
        <v>55</v>
      </c>
      <c r="I34" s="44">
        <f>'[1]simulare deszapezire pe an'!I92</f>
        <v>285270.15000000002</v>
      </c>
      <c r="J34" s="45">
        <f t="shared" si="3"/>
        <v>345176.88150000002</v>
      </c>
      <c r="K34" s="17">
        <f t="shared" si="2"/>
        <v>25933650</v>
      </c>
    </row>
    <row r="35" spans="1:11" ht="45" x14ac:dyDescent="0.25">
      <c r="A35" s="41">
        <f>'[1]simulare deszapezire pe an'!A93</f>
        <v>15</v>
      </c>
      <c r="B35" s="52" t="str">
        <f>'[1]simulare deszapezire pe an'!B93</f>
        <v>curățarea de zăpadă și gheață a canalelor de scurgere de pe căile publice</v>
      </c>
      <c r="C35" s="43" t="str">
        <f>'[1]simulare deszapezire pe an'!C93</f>
        <v>T15</v>
      </c>
      <c r="D35" s="42" t="str">
        <f>'[1]simulare deszapezire pe an'!D93</f>
        <v>tarif curățare de zăpadă și gheață a canalelor de scurgere pluviala de pe căile publice</v>
      </c>
      <c r="E35" s="44">
        <f>'[1]simulare deszapezire pe an'!E93</f>
        <v>39535</v>
      </c>
      <c r="F35" s="43">
        <f>'[1]simulare deszapezire pe an'!F93</f>
        <v>1</v>
      </c>
      <c r="G35" s="43" t="str">
        <f>'[1]simulare deszapezire pe an'!G93</f>
        <v>ml</v>
      </c>
      <c r="H35" s="43">
        <f>'[1]simulare deszapezire pe an'!H93</f>
        <v>6</v>
      </c>
      <c r="I35" s="44">
        <f>'[1]simulare deszapezire pe an'!I93</f>
        <v>237210</v>
      </c>
      <c r="J35" s="45">
        <f t="shared" si="3"/>
        <v>287024.09999999998</v>
      </c>
      <c r="K35" s="17">
        <f t="shared" si="2"/>
        <v>197675</v>
      </c>
    </row>
    <row r="36" spans="1:11" ht="45" x14ac:dyDescent="0.25">
      <c r="A36" s="41">
        <f>'[1]simulare deszapezire pe an'!A94</f>
        <v>16</v>
      </c>
      <c r="B36" s="52" t="str">
        <f>'[1]simulare deszapezire pe an'!B94</f>
        <v>mobilizarea si asigurare logistica (se aplica doar cand nu exista activitati de deszapezire)</v>
      </c>
      <c r="C36" s="43" t="str">
        <f>'[1]simulare deszapezire pe an'!C94</f>
        <v>T16</v>
      </c>
      <c r="D36" s="42" t="str">
        <f>'[1]simulare deszapezire pe an'!D94</f>
        <v>Tariful de mobilizare şi asigurare logistică**</v>
      </c>
      <c r="E36" s="44">
        <f>'[1]simulare deszapezire pe an'!E94</f>
        <v>3840</v>
      </c>
      <c r="F36" s="43">
        <f>'[1]simulare deszapezire pe an'!F94</f>
        <v>1</v>
      </c>
      <c r="G36" s="43" t="str">
        <f>'[1]simulare deszapezire pe an'!G94</f>
        <v>ora</v>
      </c>
      <c r="H36" s="43">
        <f>'[1]simulare deszapezire pe an'!H94</f>
        <v>300</v>
      </c>
      <c r="I36" s="44">
        <f>'[1]simulare deszapezire pe an'!I94</f>
        <v>1152000</v>
      </c>
      <c r="J36" s="45">
        <f t="shared" si="3"/>
        <v>1393920</v>
      </c>
      <c r="K36" s="17">
        <f t="shared" si="2"/>
        <v>19200</v>
      </c>
    </row>
    <row r="37" spans="1:11" ht="15.75" thickBot="1" x14ac:dyDescent="0.3">
      <c r="A37" s="53"/>
      <c r="B37" s="54"/>
      <c r="C37" s="55"/>
      <c r="D37" s="54"/>
      <c r="E37" s="55"/>
      <c r="F37" s="55"/>
      <c r="G37" s="55"/>
      <c r="H37" s="55"/>
      <c r="I37" s="56">
        <f>'[1]simulare deszapezire pe an'!I95</f>
        <v>12724860.550000001</v>
      </c>
      <c r="J37" s="57">
        <f t="shared" si="3"/>
        <v>15397081.2655</v>
      </c>
      <c r="K37" s="58"/>
    </row>
    <row r="41" spans="1:11" ht="18.75" x14ac:dyDescent="0.25">
      <c r="B41" s="59" t="str">
        <f>[1]tarife!B53</f>
        <v xml:space="preserve">ESTIMARE VALORICA </v>
      </c>
      <c r="C41" s="60"/>
      <c r="D41" s="59" t="str">
        <f>[1]tarife!D53</f>
        <v>AN</v>
      </c>
      <c r="E41" s="61" t="str">
        <f>[1]tarife!E53</f>
        <v>5 ANI</v>
      </c>
      <c r="F41" s="61">
        <f>[1]tarife!F53</f>
        <v>0</v>
      </c>
    </row>
    <row r="42" spans="1:11" ht="18.75" x14ac:dyDescent="0.25">
      <c r="B42" s="59" t="str">
        <f>[1]tarife!B54</f>
        <v>STRADAL</v>
      </c>
      <c r="C42" s="60"/>
      <c r="D42" s="62">
        <f>[1]tarife!D54</f>
        <v>25872715.730000004</v>
      </c>
      <c r="E42" s="63">
        <f>[1]tarife!E54</f>
        <v>129363578.65000002</v>
      </c>
      <c r="F42" s="63">
        <f>[1]tarife!F54</f>
        <v>0</v>
      </c>
    </row>
    <row r="43" spans="1:11" ht="18.75" x14ac:dyDescent="0.25">
      <c r="B43" s="59" t="str">
        <f>[1]tarife!B55</f>
        <v>DESZAPEZIRE</v>
      </c>
      <c r="C43" s="60"/>
      <c r="D43" s="64">
        <f>[1]tarife!D55</f>
        <v>12724860.550000001</v>
      </c>
      <c r="E43" s="63">
        <f>[1]tarife!E55</f>
        <v>63624302.75</v>
      </c>
      <c r="F43" s="63">
        <f>[1]tarife!F55</f>
        <v>0</v>
      </c>
    </row>
    <row r="44" spans="1:11" ht="18.75" x14ac:dyDescent="0.25">
      <c r="B44" s="65" t="str">
        <f>[1]tarife!B56</f>
        <v>FARA tva</v>
      </c>
      <c r="C44" s="60"/>
      <c r="D44" s="66">
        <f>[1]tarife!D56</f>
        <v>38597576.280000001</v>
      </c>
      <c r="E44" s="67">
        <f>[1]tarife!E56</f>
        <v>192987881.40000001</v>
      </c>
      <c r="F44" s="63">
        <f>[1]tarife!F56</f>
        <v>0</v>
      </c>
    </row>
    <row r="45" spans="1:11" ht="18.75" x14ac:dyDescent="0.3">
      <c r="B45" s="68" t="str">
        <f>[1]tarife!B57</f>
        <v>CU tva</v>
      </c>
      <c r="C45" s="69"/>
      <c r="D45" s="70">
        <f>[1]tarife!D57</f>
        <v>46703067.298799999</v>
      </c>
      <c r="E45" s="71">
        <f>[1]tarife!E57</f>
        <v>233515336.49399999</v>
      </c>
      <c r="F45" s="71">
        <f>[1]tarife!F57</f>
        <v>0</v>
      </c>
    </row>
    <row r="46" spans="1:11" ht="18.75" x14ac:dyDescent="0.3">
      <c r="B46" s="72"/>
      <c r="C46" s="73"/>
      <c r="D46" s="74"/>
      <c r="E46" s="75"/>
      <c r="F46" s="75"/>
    </row>
    <row r="47" spans="1:11" ht="18.75" x14ac:dyDescent="0.3">
      <c r="B47" s="72"/>
      <c r="C47" s="73"/>
      <c r="D47" s="74"/>
      <c r="E47" s="75"/>
      <c r="F47" s="75"/>
    </row>
    <row r="48" spans="1:11" x14ac:dyDescent="0.25">
      <c r="D48" s="77" t="s">
        <v>57</v>
      </c>
      <c r="E48" s="78" t="s">
        <v>58</v>
      </c>
      <c r="F48" s="78" t="s">
        <v>59</v>
      </c>
    </row>
    <row r="49" spans="3:6" x14ac:dyDescent="0.25">
      <c r="C49" s="79" t="s">
        <v>60</v>
      </c>
      <c r="D49" s="80">
        <f>I20</f>
        <v>25872715.730000004</v>
      </c>
      <c r="E49" s="81">
        <f>SUM(D49/12)</f>
        <v>2156059.644166667</v>
      </c>
      <c r="F49" s="82">
        <f>SUM(E49*1.21)</f>
        <v>2608832.1694416669</v>
      </c>
    </row>
    <row r="50" spans="3:6" x14ac:dyDescent="0.25">
      <c r="C50" s="4" t="s">
        <v>61</v>
      </c>
      <c r="D50" s="83">
        <v>12724860.550000001</v>
      </c>
      <c r="E50" s="84">
        <f>SUM(D50/4)</f>
        <v>3181215.1375000002</v>
      </c>
      <c r="F50" s="85">
        <f>SUM(E50*1.21)</f>
        <v>3849270.3163749999</v>
      </c>
    </row>
  </sheetData>
  <mergeCells count="13">
    <mergeCell ref="A12:A13"/>
    <mergeCell ref="B12:B13"/>
    <mergeCell ref="A15:A16"/>
    <mergeCell ref="B15:B16"/>
    <mergeCell ref="A24:F24"/>
    <mergeCell ref="A29:A34"/>
    <mergeCell ref="B29:B34"/>
    <mergeCell ref="A3:A6"/>
    <mergeCell ref="B3:B6"/>
    <mergeCell ref="A8:A9"/>
    <mergeCell ref="B8:B9"/>
    <mergeCell ref="A10:A11"/>
    <mergeCell ref="B10:B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7E0A1-D5CD-429B-BED7-73323CB14375}">
  <dimension ref="A1:N71"/>
  <sheetViews>
    <sheetView topLeftCell="A61" workbookViewId="0">
      <selection activeCell="B78" sqref="B78"/>
    </sheetView>
  </sheetViews>
  <sheetFormatPr defaultRowHeight="15" x14ac:dyDescent="0.25"/>
  <cols>
    <col min="1" max="1" width="4.7109375" bestFit="1" customWidth="1"/>
    <col min="2" max="2" width="99.140625" style="88" bestFit="1" customWidth="1"/>
    <col min="3" max="3" width="6.42578125" bestFit="1" customWidth="1"/>
    <col min="4" max="4" width="39" customWidth="1"/>
    <col min="5" max="5" width="12.7109375" bestFit="1" customWidth="1"/>
    <col min="6" max="6" width="8.42578125" bestFit="1" customWidth="1"/>
    <col min="7" max="7" width="4.85546875" bestFit="1" customWidth="1"/>
    <col min="8" max="8" width="7.85546875" bestFit="1" customWidth="1"/>
    <col min="9" max="9" width="14.85546875" bestFit="1" customWidth="1"/>
    <col min="10" max="10" width="6.140625" bestFit="1" customWidth="1"/>
    <col min="11" max="11" width="14.85546875" bestFit="1" customWidth="1"/>
    <col min="13" max="14" width="0" hidden="1" customWidth="1"/>
  </cols>
  <sheetData>
    <row r="1" spans="1:13" x14ac:dyDescent="0.25">
      <c r="A1" s="86" t="s">
        <v>0</v>
      </c>
      <c r="B1" s="86"/>
      <c r="C1" s="87"/>
      <c r="D1" s="76"/>
      <c r="H1" s="88"/>
      <c r="I1" s="88"/>
    </row>
    <row r="2" spans="1:13" ht="30" x14ac:dyDescent="0.25">
      <c r="A2" s="89" t="s">
        <v>1</v>
      </c>
      <c r="B2" s="90" t="s">
        <v>2</v>
      </c>
      <c r="C2" s="90" t="s">
        <v>3</v>
      </c>
      <c r="D2" s="90" t="s">
        <v>4</v>
      </c>
      <c r="E2" s="90" t="s">
        <v>5</v>
      </c>
      <c r="F2" s="90" t="s">
        <v>6</v>
      </c>
      <c r="G2" s="90" t="s">
        <v>7</v>
      </c>
      <c r="H2" s="90" t="s">
        <v>8</v>
      </c>
      <c r="I2" s="91" t="s">
        <v>9</v>
      </c>
      <c r="J2" s="90" t="s">
        <v>10</v>
      </c>
      <c r="K2" s="90" t="s">
        <v>11</v>
      </c>
    </row>
    <row r="3" spans="1:13" x14ac:dyDescent="0.25">
      <c r="A3" s="92">
        <v>1</v>
      </c>
      <c r="B3" s="93" t="s">
        <v>12</v>
      </c>
      <c r="C3" s="94" t="s">
        <v>13</v>
      </c>
      <c r="D3" s="95" t="s">
        <v>14</v>
      </c>
      <c r="E3" s="96">
        <f t="shared" ref="E3:E18" si="0">E29</f>
        <v>46380272</v>
      </c>
      <c r="F3" s="97">
        <v>1000</v>
      </c>
      <c r="G3" s="98" t="s">
        <v>62</v>
      </c>
      <c r="H3" s="99">
        <v>25</v>
      </c>
      <c r="I3" s="100">
        <f>SUM(E3*H3/1000)</f>
        <v>1159506.8</v>
      </c>
      <c r="J3" s="4"/>
      <c r="K3" s="84">
        <f>SUM(I3*5)</f>
        <v>5797534</v>
      </c>
      <c r="M3">
        <v>19.239999999999998</v>
      </c>
    </row>
    <row r="4" spans="1:13" ht="30" x14ac:dyDescent="0.25">
      <c r="A4" s="101"/>
      <c r="B4" s="102"/>
      <c r="C4" s="94" t="s">
        <v>15</v>
      </c>
      <c r="D4" s="95" t="s">
        <v>16</v>
      </c>
      <c r="E4" s="96">
        <f t="shared" si="0"/>
        <v>37319656</v>
      </c>
      <c r="F4" s="97">
        <v>1000</v>
      </c>
      <c r="G4" s="98" t="s">
        <v>62</v>
      </c>
      <c r="H4" s="99">
        <v>25</v>
      </c>
      <c r="I4" s="100">
        <f t="shared" ref="I4:I14" si="1">SUM(E4*H4/1000)</f>
        <v>932991.4</v>
      </c>
      <c r="J4" s="4"/>
      <c r="K4" s="84">
        <f t="shared" ref="K4:K19" si="2">SUM(I4*5)</f>
        <v>4664957</v>
      </c>
      <c r="M4">
        <v>19.239999999999998</v>
      </c>
    </row>
    <row r="5" spans="1:13" ht="30" x14ac:dyDescent="0.25">
      <c r="A5" s="101"/>
      <c r="B5" s="102"/>
      <c r="C5" s="94" t="s">
        <v>17</v>
      </c>
      <c r="D5" s="95" t="s">
        <v>18</v>
      </c>
      <c r="E5" s="103">
        <f t="shared" si="0"/>
        <v>37319656</v>
      </c>
      <c r="F5" s="97">
        <v>1000</v>
      </c>
      <c r="G5" s="98" t="s">
        <v>62</v>
      </c>
      <c r="H5" s="99">
        <v>35</v>
      </c>
      <c r="I5" s="100">
        <f t="shared" si="1"/>
        <v>1306187.96</v>
      </c>
      <c r="J5" s="4"/>
      <c r="K5" s="84">
        <f t="shared" si="2"/>
        <v>6530939.7999999998</v>
      </c>
    </row>
    <row r="6" spans="1:13" ht="30" x14ac:dyDescent="0.25">
      <c r="A6" s="104"/>
      <c r="B6" s="105"/>
      <c r="C6" s="87" t="s">
        <v>19</v>
      </c>
      <c r="D6" s="95" t="s">
        <v>20</v>
      </c>
      <c r="E6" s="96">
        <f t="shared" si="0"/>
        <v>29734122</v>
      </c>
      <c r="F6" s="97">
        <v>1000</v>
      </c>
      <c r="G6" s="98" t="s">
        <v>62</v>
      </c>
      <c r="H6" s="99">
        <v>25</v>
      </c>
      <c r="I6" s="100">
        <f t="shared" si="1"/>
        <v>743353.05</v>
      </c>
      <c r="J6" s="4"/>
      <c r="K6" s="84">
        <f t="shared" si="2"/>
        <v>3716765.25</v>
      </c>
    </row>
    <row r="7" spans="1:13" ht="30" x14ac:dyDescent="0.25">
      <c r="A7" s="106">
        <v>2</v>
      </c>
      <c r="B7" s="107" t="s">
        <v>21</v>
      </c>
      <c r="C7" s="94" t="s">
        <v>22</v>
      </c>
      <c r="D7" s="108" t="s">
        <v>23</v>
      </c>
      <c r="E7" s="103">
        <f t="shared" si="0"/>
        <v>2500</v>
      </c>
      <c r="F7" s="109">
        <v>1</v>
      </c>
      <c r="G7" s="106" t="s">
        <v>63</v>
      </c>
      <c r="H7" s="99">
        <v>600</v>
      </c>
      <c r="I7" s="100">
        <f>SUM(E7*H7)</f>
        <v>1500000</v>
      </c>
      <c r="J7" s="4"/>
      <c r="K7" s="84">
        <f t="shared" si="2"/>
        <v>7500000</v>
      </c>
      <c r="M7">
        <v>521.05999999999995</v>
      </c>
    </row>
    <row r="8" spans="1:13" x14ac:dyDescent="0.25">
      <c r="A8" s="92">
        <v>3</v>
      </c>
      <c r="B8" s="93" t="s">
        <v>24</v>
      </c>
      <c r="C8" s="94" t="s">
        <v>25</v>
      </c>
      <c r="D8" s="95" t="s">
        <v>26</v>
      </c>
      <c r="E8" s="96">
        <f t="shared" si="0"/>
        <v>46380272</v>
      </c>
      <c r="F8" s="97">
        <v>1000</v>
      </c>
      <c r="G8" s="98" t="s">
        <v>62</v>
      </c>
      <c r="H8" s="99">
        <v>40</v>
      </c>
      <c r="I8" s="100">
        <f t="shared" si="1"/>
        <v>1855210.88</v>
      </c>
      <c r="J8" s="4"/>
      <c r="K8" s="84">
        <f t="shared" si="2"/>
        <v>9276054.3999999985</v>
      </c>
      <c r="M8">
        <v>36.14</v>
      </c>
    </row>
    <row r="9" spans="1:13" x14ac:dyDescent="0.25">
      <c r="A9" s="104"/>
      <c r="B9" s="105"/>
      <c r="C9" s="94" t="s">
        <v>27</v>
      </c>
      <c r="D9" s="95" t="s">
        <v>28</v>
      </c>
      <c r="E9" s="103">
        <f t="shared" si="0"/>
        <v>37319656</v>
      </c>
      <c r="F9" s="97">
        <v>1000</v>
      </c>
      <c r="G9" s="78" t="s">
        <v>62</v>
      </c>
      <c r="H9" s="99">
        <v>40</v>
      </c>
      <c r="I9" s="100">
        <f t="shared" si="1"/>
        <v>1492786.24</v>
      </c>
      <c r="J9" s="4"/>
      <c r="K9" s="84">
        <f t="shared" si="2"/>
        <v>7463931.2000000002</v>
      </c>
      <c r="M9">
        <v>36.14</v>
      </c>
    </row>
    <row r="10" spans="1:13" x14ac:dyDescent="0.25">
      <c r="A10" s="92">
        <v>4</v>
      </c>
      <c r="B10" s="93" t="s">
        <v>29</v>
      </c>
      <c r="C10" s="94" t="s">
        <v>30</v>
      </c>
      <c r="D10" s="95" t="s">
        <v>31</v>
      </c>
      <c r="E10" s="96">
        <f t="shared" si="0"/>
        <v>46380272</v>
      </c>
      <c r="F10" s="97">
        <v>1000</v>
      </c>
      <c r="G10" s="78" t="s">
        <v>62</v>
      </c>
      <c r="H10" s="99">
        <v>25</v>
      </c>
      <c r="I10" s="100">
        <f t="shared" si="1"/>
        <v>1159506.8</v>
      </c>
      <c r="J10" s="4"/>
      <c r="K10" s="84">
        <f t="shared" si="2"/>
        <v>5797534</v>
      </c>
      <c r="M10">
        <v>20.74</v>
      </c>
    </row>
    <row r="11" spans="1:13" x14ac:dyDescent="0.25">
      <c r="A11" s="104"/>
      <c r="B11" s="105"/>
      <c r="C11" s="94" t="s">
        <v>32</v>
      </c>
      <c r="D11" s="95" t="s">
        <v>33</v>
      </c>
      <c r="E11" s="103">
        <f t="shared" si="0"/>
        <v>37319656</v>
      </c>
      <c r="F11" s="97">
        <v>1000</v>
      </c>
      <c r="G11" s="78" t="s">
        <v>62</v>
      </c>
      <c r="H11" s="99">
        <v>25</v>
      </c>
      <c r="I11" s="100">
        <f t="shared" si="1"/>
        <v>932991.4</v>
      </c>
      <c r="J11" s="4"/>
      <c r="K11" s="84">
        <f t="shared" si="2"/>
        <v>4664957</v>
      </c>
      <c r="M11">
        <v>20.74</v>
      </c>
    </row>
    <row r="12" spans="1:13" x14ac:dyDescent="0.25">
      <c r="A12" s="92">
        <v>5</v>
      </c>
      <c r="B12" s="93" t="s">
        <v>34</v>
      </c>
      <c r="C12" s="94" t="s">
        <v>35</v>
      </c>
      <c r="D12" s="95" t="s">
        <v>36</v>
      </c>
      <c r="E12" s="96">
        <f t="shared" si="0"/>
        <v>23190136</v>
      </c>
      <c r="F12" s="97">
        <v>1000</v>
      </c>
      <c r="G12" s="78" t="s">
        <v>62</v>
      </c>
      <c r="H12" s="99">
        <v>53</v>
      </c>
      <c r="I12" s="100">
        <f t="shared" si="1"/>
        <v>1229077.2080000001</v>
      </c>
      <c r="J12" s="4"/>
      <c r="K12" s="84">
        <f t="shared" si="2"/>
        <v>6145386.040000001</v>
      </c>
      <c r="M12">
        <v>52.69</v>
      </c>
    </row>
    <row r="13" spans="1:13" x14ac:dyDescent="0.25">
      <c r="A13" s="104"/>
      <c r="B13" s="105"/>
      <c r="C13" s="94" t="s">
        <v>37</v>
      </c>
      <c r="D13" s="95" t="s">
        <v>38</v>
      </c>
      <c r="E13" s="96">
        <f t="shared" si="0"/>
        <v>18659828</v>
      </c>
      <c r="F13" s="97">
        <v>1000</v>
      </c>
      <c r="G13" s="78" t="s">
        <v>62</v>
      </c>
      <c r="H13" s="99">
        <v>53</v>
      </c>
      <c r="I13" s="100">
        <f t="shared" si="1"/>
        <v>988970.88399999996</v>
      </c>
      <c r="J13" s="4"/>
      <c r="K13" s="84">
        <f t="shared" si="2"/>
        <v>4944854.42</v>
      </c>
      <c r="M13">
        <v>52.69</v>
      </c>
    </row>
    <row r="14" spans="1:13" ht="45" x14ac:dyDescent="0.25">
      <c r="A14" s="106">
        <v>6</v>
      </c>
      <c r="B14" s="107" t="s">
        <v>39</v>
      </c>
      <c r="C14" s="94" t="s">
        <v>40</v>
      </c>
      <c r="D14" s="107" t="s">
        <v>41</v>
      </c>
      <c r="E14" s="96">
        <f t="shared" si="0"/>
        <v>21519796.800000001</v>
      </c>
      <c r="F14" s="97">
        <v>1000</v>
      </c>
      <c r="G14" s="78" t="s">
        <v>62</v>
      </c>
      <c r="H14" s="99">
        <v>200</v>
      </c>
      <c r="I14" s="100">
        <f t="shared" si="1"/>
        <v>4303959.3600000003</v>
      </c>
      <c r="J14" s="4"/>
      <c r="K14" s="84">
        <f t="shared" si="2"/>
        <v>21519796.800000001</v>
      </c>
    </row>
    <row r="15" spans="1:13" ht="45" x14ac:dyDescent="0.25">
      <c r="A15" s="92">
        <v>7</v>
      </c>
      <c r="B15" s="93" t="s">
        <v>42</v>
      </c>
      <c r="C15" s="94" t="s">
        <v>43</v>
      </c>
      <c r="D15" s="107" t="s">
        <v>44</v>
      </c>
      <c r="E15" s="96">
        <f t="shared" si="0"/>
        <v>1929504</v>
      </c>
      <c r="F15" s="97">
        <v>1</v>
      </c>
      <c r="G15" s="106" t="s">
        <v>64</v>
      </c>
      <c r="H15" s="99">
        <v>2</v>
      </c>
      <c r="I15" s="100">
        <f>SUM(E15*H15)</f>
        <v>3859008</v>
      </c>
      <c r="J15" s="4"/>
      <c r="K15" s="84">
        <f t="shared" si="2"/>
        <v>19295040</v>
      </c>
      <c r="M15">
        <v>1.78</v>
      </c>
    </row>
    <row r="16" spans="1:13" ht="45" x14ac:dyDescent="0.25">
      <c r="A16" s="104"/>
      <c r="B16" s="105"/>
      <c r="C16" s="94" t="s">
        <v>45</v>
      </c>
      <c r="D16" s="107" t="s">
        <v>46</v>
      </c>
      <c r="E16" s="103">
        <f t="shared" si="0"/>
        <v>345180</v>
      </c>
      <c r="F16" s="97">
        <v>1</v>
      </c>
      <c r="G16" s="106" t="s">
        <v>64</v>
      </c>
      <c r="H16" s="99">
        <v>10</v>
      </c>
      <c r="I16" s="100">
        <f>SUM(E16*H16)</f>
        <v>3451800</v>
      </c>
      <c r="J16" s="4"/>
      <c r="K16" s="84">
        <f t="shared" si="2"/>
        <v>17259000</v>
      </c>
      <c r="M16">
        <v>6.76</v>
      </c>
    </row>
    <row r="17" spans="1:13" ht="60" x14ac:dyDescent="0.25">
      <c r="A17" s="106">
        <v>8</v>
      </c>
      <c r="B17" s="107" t="s">
        <v>47</v>
      </c>
      <c r="C17" s="94" t="s">
        <v>48</v>
      </c>
      <c r="D17" s="107" t="s">
        <v>49</v>
      </c>
      <c r="E17" s="103">
        <f t="shared" si="0"/>
        <v>129240</v>
      </c>
      <c r="F17" s="97">
        <v>1</v>
      </c>
      <c r="G17" s="106" t="s">
        <v>64</v>
      </c>
      <c r="H17" s="99">
        <v>8</v>
      </c>
      <c r="I17" s="100">
        <f>SUM(E17*H17)</f>
        <v>1033920</v>
      </c>
      <c r="J17" s="4"/>
      <c r="K17" s="84">
        <f t="shared" si="2"/>
        <v>5169600</v>
      </c>
      <c r="M17">
        <v>7.08</v>
      </c>
    </row>
    <row r="18" spans="1:13" ht="60" x14ac:dyDescent="0.25">
      <c r="A18" s="106">
        <v>9</v>
      </c>
      <c r="B18" s="107" t="s">
        <v>50</v>
      </c>
      <c r="C18" s="94" t="s">
        <v>51</v>
      </c>
      <c r="D18" s="107" t="s">
        <v>52</v>
      </c>
      <c r="E18" s="103">
        <f t="shared" si="0"/>
        <v>5800</v>
      </c>
      <c r="F18" s="97">
        <v>1</v>
      </c>
      <c r="G18" s="106" t="s">
        <v>65</v>
      </c>
      <c r="H18" s="99">
        <v>60</v>
      </c>
      <c r="I18" s="100">
        <f>SUM(E18*H18)</f>
        <v>348000</v>
      </c>
      <c r="J18" s="4"/>
      <c r="K18" s="84">
        <f t="shared" si="2"/>
        <v>1740000</v>
      </c>
      <c r="M18">
        <v>56.62</v>
      </c>
    </row>
    <row r="19" spans="1:13" ht="30" x14ac:dyDescent="0.25">
      <c r="A19" s="106">
        <v>10</v>
      </c>
      <c r="B19" s="110" t="s">
        <v>53</v>
      </c>
      <c r="C19" s="110" t="s">
        <v>54</v>
      </c>
      <c r="D19" s="110" t="s">
        <v>55</v>
      </c>
      <c r="E19" s="111">
        <f>'[1]spatii de joaca'!D122</f>
        <v>21519796.800000001</v>
      </c>
      <c r="F19" s="112">
        <v>1000</v>
      </c>
      <c r="G19" s="110" t="s">
        <v>62</v>
      </c>
      <c r="H19" s="113" t="s">
        <v>66</v>
      </c>
      <c r="I19" s="114">
        <v>2081388.54</v>
      </c>
      <c r="J19" s="4"/>
      <c r="K19" s="84">
        <f t="shared" si="2"/>
        <v>10406942.699999999</v>
      </c>
      <c r="M19">
        <v>626.17999999999995</v>
      </c>
    </row>
    <row r="20" spans="1:13" x14ac:dyDescent="0.25">
      <c r="A20" s="109"/>
      <c r="B20" s="115"/>
      <c r="C20" s="87"/>
      <c r="D20" s="76"/>
      <c r="E20" s="116"/>
      <c r="F20" s="117"/>
      <c r="G20" s="117"/>
      <c r="H20" s="88"/>
      <c r="I20" s="118">
        <f>SUM(I3:I19)</f>
        <v>28378658.522</v>
      </c>
      <c r="K20" s="119"/>
    </row>
    <row r="21" spans="1:13" x14ac:dyDescent="0.25">
      <c r="A21" s="109"/>
      <c r="B21" s="115"/>
      <c r="C21" s="87"/>
      <c r="D21" s="76"/>
      <c r="H21" s="88"/>
      <c r="K21" s="119"/>
    </row>
    <row r="22" spans="1:13" ht="15.75" x14ac:dyDescent="0.25">
      <c r="A22" s="120"/>
      <c r="B22" s="121" t="s">
        <v>67</v>
      </c>
      <c r="C22" s="121"/>
      <c r="D22" s="121"/>
      <c r="E22" s="121"/>
      <c r="F22" s="121"/>
      <c r="G22" s="121"/>
      <c r="H22" s="121"/>
      <c r="I22" s="121"/>
      <c r="J22" s="121"/>
      <c r="K22" s="119"/>
    </row>
    <row r="27" spans="1:13" x14ac:dyDescent="0.25">
      <c r="A27" s="86" t="s">
        <v>0</v>
      </c>
      <c r="B27" s="86"/>
      <c r="C27" s="87"/>
      <c r="D27" s="76"/>
      <c r="H27" s="88"/>
      <c r="I27" s="88"/>
    </row>
    <row r="28" spans="1:13" ht="30" x14ac:dyDescent="0.25">
      <c r="A28" s="89" t="s">
        <v>1</v>
      </c>
      <c r="B28" s="90" t="s">
        <v>2</v>
      </c>
      <c r="C28" s="90" t="s">
        <v>3</v>
      </c>
      <c r="D28" s="90" t="s">
        <v>4</v>
      </c>
      <c r="E28" s="90" t="s">
        <v>5</v>
      </c>
      <c r="F28" s="90" t="s">
        <v>6</v>
      </c>
      <c r="G28" s="90" t="s">
        <v>7</v>
      </c>
      <c r="H28" s="90" t="s">
        <v>8</v>
      </c>
      <c r="I28" s="122" t="s">
        <v>9</v>
      </c>
      <c r="J28" s="90" t="s">
        <v>10</v>
      </c>
      <c r="K28" s="90" t="s">
        <v>11</v>
      </c>
    </row>
    <row r="29" spans="1:13" x14ac:dyDescent="0.25">
      <c r="A29" s="123">
        <v>1</v>
      </c>
      <c r="B29" s="124" t="s">
        <v>12</v>
      </c>
      <c r="C29" s="125" t="s">
        <v>13</v>
      </c>
      <c r="D29" s="126" t="s">
        <v>14</v>
      </c>
      <c r="E29" s="111">
        <f>[1]strazi!E472</f>
        <v>46380272</v>
      </c>
      <c r="F29" s="127">
        <v>1000</v>
      </c>
      <c r="G29" s="112" t="s">
        <v>62</v>
      </c>
      <c r="H29" s="128">
        <v>25</v>
      </c>
      <c r="I29" s="114">
        <f>SUM(E29*H29/1000)</f>
        <v>1159506.8</v>
      </c>
      <c r="J29" s="129"/>
      <c r="K29" s="130">
        <f>SUM(I29*5)</f>
        <v>5797534</v>
      </c>
      <c r="M29">
        <v>19.239999999999998</v>
      </c>
    </row>
    <row r="30" spans="1:13" ht="30" x14ac:dyDescent="0.25">
      <c r="A30" s="131"/>
      <c r="B30" s="132"/>
      <c r="C30" s="125" t="s">
        <v>15</v>
      </c>
      <c r="D30" s="126" t="s">
        <v>16</v>
      </c>
      <c r="E30" s="111">
        <f>[1]trotuare!E471</f>
        <v>37319656</v>
      </c>
      <c r="F30" s="127">
        <v>1000</v>
      </c>
      <c r="G30" s="112" t="s">
        <v>62</v>
      </c>
      <c r="H30" s="128">
        <v>25</v>
      </c>
      <c r="I30" s="114">
        <f t="shared" ref="I30:I45" si="3">SUM(E30*H30/1000)</f>
        <v>932991.4</v>
      </c>
      <c r="J30" s="129"/>
      <c r="K30" s="130">
        <f t="shared" ref="K30:K45" si="4">SUM(I30*5)</f>
        <v>4664957</v>
      </c>
      <c r="M30">
        <v>19.239999999999998</v>
      </c>
    </row>
    <row r="31" spans="1:13" ht="30" x14ac:dyDescent="0.25">
      <c r="A31" s="131"/>
      <c r="B31" s="132"/>
      <c r="C31" s="125" t="s">
        <v>17</v>
      </c>
      <c r="D31" s="126" t="s">
        <v>18</v>
      </c>
      <c r="E31" s="111">
        <v>37319656</v>
      </c>
      <c r="F31" s="127">
        <v>1000</v>
      </c>
      <c r="G31" s="112" t="s">
        <v>62</v>
      </c>
      <c r="H31" s="128">
        <v>35</v>
      </c>
      <c r="I31" s="114">
        <f t="shared" si="3"/>
        <v>1306187.96</v>
      </c>
      <c r="J31" s="129"/>
      <c r="K31" s="130">
        <f t="shared" si="4"/>
        <v>6530939.7999999998</v>
      </c>
    </row>
    <row r="32" spans="1:13" ht="30" x14ac:dyDescent="0.25">
      <c r="A32" s="133"/>
      <c r="B32" s="134"/>
      <c r="C32" s="135" t="s">
        <v>19</v>
      </c>
      <c r="D32" s="126" t="s">
        <v>20</v>
      </c>
      <c r="E32" s="111">
        <f>'[1]spatii verzi'!D9</f>
        <v>29734122</v>
      </c>
      <c r="F32" s="127">
        <v>1000</v>
      </c>
      <c r="G32" s="112" t="s">
        <v>62</v>
      </c>
      <c r="H32" s="128">
        <v>25</v>
      </c>
      <c r="I32" s="114">
        <f t="shared" si="3"/>
        <v>743353.05</v>
      </c>
      <c r="J32" s="129"/>
      <c r="K32" s="130">
        <f t="shared" si="4"/>
        <v>3716765.25</v>
      </c>
    </row>
    <row r="33" spans="1:14" ht="30" x14ac:dyDescent="0.25">
      <c r="A33" s="136">
        <v>2</v>
      </c>
      <c r="B33" s="110" t="s">
        <v>21</v>
      </c>
      <c r="C33" s="125" t="s">
        <v>22</v>
      </c>
      <c r="D33" s="137" t="s">
        <v>23</v>
      </c>
      <c r="E33" s="111">
        <v>2500</v>
      </c>
      <c r="F33" s="138">
        <v>1</v>
      </c>
      <c r="G33" s="136" t="s">
        <v>63</v>
      </c>
      <c r="H33" s="128">
        <v>600</v>
      </c>
      <c r="I33" s="114">
        <f>SUM(E33*H33)</f>
        <v>1500000</v>
      </c>
      <c r="J33" s="129"/>
      <c r="K33" s="130">
        <f t="shared" si="4"/>
        <v>7500000</v>
      </c>
      <c r="M33">
        <v>521.05999999999995</v>
      </c>
    </row>
    <row r="34" spans="1:14" x14ac:dyDescent="0.25">
      <c r="A34" s="123">
        <v>3</v>
      </c>
      <c r="B34" s="124" t="s">
        <v>24</v>
      </c>
      <c r="C34" s="125" t="s">
        <v>25</v>
      </c>
      <c r="D34" s="126" t="s">
        <v>26</v>
      </c>
      <c r="E34" s="111">
        <f>[1]strazi!E473</f>
        <v>46380272</v>
      </c>
      <c r="F34" s="127">
        <v>1000</v>
      </c>
      <c r="G34" s="112" t="s">
        <v>62</v>
      </c>
      <c r="H34" s="128">
        <v>40</v>
      </c>
      <c r="I34" s="114">
        <f t="shared" si="3"/>
        <v>1855210.88</v>
      </c>
      <c r="J34" s="129"/>
      <c r="K34" s="130">
        <f t="shared" si="4"/>
        <v>9276054.3999999985</v>
      </c>
      <c r="M34">
        <v>36.14</v>
      </c>
    </row>
    <row r="35" spans="1:14" x14ac:dyDescent="0.25">
      <c r="A35" s="133"/>
      <c r="B35" s="134"/>
      <c r="C35" s="125" t="s">
        <v>27</v>
      </c>
      <c r="D35" s="126" t="s">
        <v>28</v>
      </c>
      <c r="E35" s="111">
        <f>[1]trotuare!E472</f>
        <v>37319656</v>
      </c>
      <c r="F35" s="127">
        <v>1000</v>
      </c>
      <c r="G35" s="139" t="s">
        <v>62</v>
      </c>
      <c r="H35" s="128">
        <v>40</v>
      </c>
      <c r="I35" s="114">
        <f t="shared" si="3"/>
        <v>1492786.24</v>
      </c>
      <c r="J35" s="129"/>
      <c r="K35" s="130">
        <f t="shared" si="4"/>
        <v>7463931.2000000002</v>
      </c>
      <c r="M35">
        <v>36.14</v>
      </c>
    </row>
    <row r="36" spans="1:14" x14ac:dyDescent="0.25">
      <c r="A36" s="123">
        <v>4</v>
      </c>
      <c r="B36" s="124" t="s">
        <v>29</v>
      </c>
      <c r="C36" s="125" t="s">
        <v>30</v>
      </c>
      <c r="D36" s="126" t="s">
        <v>31</v>
      </c>
      <c r="E36" s="111">
        <f>[1]strazi!E473</f>
        <v>46380272</v>
      </c>
      <c r="F36" s="127">
        <v>1000</v>
      </c>
      <c r="G36" s="139" t="s">
        <v>62</v>
      </c>
      <c r="H36" s="128">
        <v>25</v>
      </c>
      <c r="I36" s="114">
        <f t="shared" si="3"/>
        <v>1159506.8</v>
      </c>
      <c r="J36" s="129"/>
      <c r="K36" s="130">
        <f t="shared" si="4"/>
        <v>5797534</v>
      </c>
      <c r="M36">
        <v>20.74</v>
      </c>
    </row>
    <row r="37" spans="1:14" x14ac:dyDescent="0.25">
      <c r="A37" s="133"/>
      <c r="B37" s="134"/>
      <c r="C37" s="125" t="s">
        <v>32</v>
      </c>
      <c r="D37" s="126" t="s">
        <v>33</v>
      </c>
      <c r="E37" s="111">
        <f>[1]trotuare!E473</f>
        <v>37319656</v>
      </c>
      <c r="F37" s="127">
        <v>1000</v>
      </c>
      <c r="G37" s="139" t="s">
        <v>62</v>
      </c>
      <c r="H37" s="128">
        <v>25</v>
      </c>
      <c r="I37" s="114">
        <f t="shared" si="3"/>
        <v>932991.4</v>
      </c>
      <c r="J37" s="129"/>
      <c r="K37" s="130">
        <f t="shared" si="4"/>
        <v>4664957</v>
      </c>
      <c r="M37">
        <v>20.74</v>
      </c>
    </row>
    <row r="38" spans="1:14" x14ac:dyDescent="0.25">
      <c r="A38" s="123">
        <v>5</v>
      </c>
      <c r="B38" s="124" t="s">
        <v>34</v>
      </c>
      <c r="C38" s="125" t="s">
        <v>35</v>
      </c>
      <c r="D38" s="126" t="s">
        <v>36</v>
      </c>
      <c r="E38" s="111">
        <f>[1]strazi!E475</f>
        <v>23190136</v>
      </c>
      <c r="F38" s="127">
        <v>1000</v>
      </c>
      <c r="G38" s="139" t="s">
        <v>62</v>
      </c>
      <c r="H38" s="128">
        <v>30</v>
      </c>
      <c r="I38" s="114">
        <f t="shared" si="3"/>
        <v>695704.08</v>
      </c>
      <c r="J38" s="129"/>
      <c r="K38" s="130">
        <f t="shared" si="4"/>
        <v>3478520.4</v>
      </c>
      <c r="M38">
        <v>52.69</v>
      </c>
      <c r="N38">
        <v>30</v>
      </c>
    </row>
    <row r="39" spans="1:14" x14ac:dyDescent="0.25">
      <c r="A39" s="133"/>
      <c r="B39" s="134"/>
      <c r="C39" s="125" t="s">
        <v>37</v>
      </c>
      <c r="D39" s="126" t="s">
        <v>38</v>
      </c>
      <c r="E39" s="111">
        <f>[1]trotuare!E474</f>
        <v>18659828</v>
      </c>
      <c r="F39" s="127">
        <v>1000</v>
      </c>
      <c r="G39" s="139" t="s">
        <v>62</v>
      </c>
      <c r="H39" s="128">
        <v>30</v>
      </c>
      <c r="I39" s="114">
        <f t="shared" si="3"/>
        <v>559794.84</v>
      </c>
      <c r="J39" s="129"/>
      <c r="K39" s="130">
        <f t="shared" si="4"/>
        <v>2798974.1999999997</v>
      </c>
      <c r="M39">
        <v>52.69</v>
      </c>
      <c r="N39">
        <v>30</v>
      </c>
    </row>
    <row r="40" spans="1:14" ht="45" x14ac:dyDescent="0.25">
      <c r="A40" s="136">
        <v>6</v>
      </c>
      <c r="B40" s="110" t="s">
        <v>39</v>
      </c>
      <c r="C40" s="125" t="s">
        <v>40</v>
      </c>
      <c r="D40" s="110" t="s">
        <v>41</v>
      </c>
      <c r="E40" s="111">
        <f>'[1]spatii de joaca'!D122</f>
        <v>21519796.800000001</v>
      </c>
      <c r="F40" s="127">
        <v>1000</v>
      </c>
      <c r="G40" s="139" t="s">
        <v>62</v>
      </c>
      <c r="H40" s="128">
        <v>200</v>
      </c>
      <c r="I40" s="114">
        <f t="shared" si="3"/>
        <v>4303959.3600000003</v>
      </c>
      <c r="J40" s="129"/>
      <c r="K40" s="130">
        <f t="shared" si="4"/>
        <v>21519796.800000001</v>
      </c>
    </row>
    <row r="41" spans="1:14" ht="45" x14ac:dyDescent="0.25">
      <c r="A41" s="123">
        <v>7</v>
      </c>
      <c r="B41" s="124" t="s">
        <v>42</v>
      </c>
      <c r="C41" s="125" t="s">
        <v>43</v>
      </c>
      <c r="D41" s="110" t="s">
        <v>44</v>
      </c>
      <c r="E41" s="111">
        <f>[1]rigole!H89</f>
        <v>1929504</v>
      </c>
      <c r="F41" s="127">
        <v>1</v>
      </c>
      <c r="G41" s="136" t="s">
        <v>64</v>
      </c>
      <c r="H41" s="128">
        <v>2</v>
      </c>
      <c r="I41" s="114">
        <f>SUM(E41*H41)</f>
        <v>3859008</v>
      </c>
      <c r="J41" s="129"/>
      <c r="K41" s="130">
        <f t="shared" si="4"/>
        <v>19295040</v>
      </c>
      <c r="M41">
        <v>1.78</v>
      </c>
    </row>
    <row r="42" spans="1:14" ht="45" x14ac:dyDescent="0.25">
      <c r="A42" s="133"/>
      <c r="B42" s="134"/>
      <c r="C42" s="125" t="s">
        <v>45</v>
      </c>
      <c r="D42" s="110" t="s">
        <v>46</v>
      </c>
      <c r="E42" s="111">
        <f>'[1]canale manual'!H12</f>
        <v>345180</v>
      </c>
      <c r="F42" s="127">
        <v>1</v>
      </c>
      <c r="G42" s="136" t="s">
        <v>64</v>
      </c>
      <c r="H42" s="128">
        <v>10</v>
      </c>
      <c r="I42" s="114">
        <f t="shared" ref="I42:I44" si="5">SUM(E42*H42)</f>
        <v>3451800</v>
      </c>
      <c r="J42" s="129"/>
      <c r="K42" s="130">
        <f t="shared" si="4"/>
        <v>17259000</v>
      </c>
      <c r="M42">
        <v>6.76</v>
      </c>
    </row>
    <row r="43" spans="1:14" ht="60" x14ac:dyDescent="0.25">
      <c r="A43" s="136">
        <v>8</v>
      </c>
      <c r="B43" s="110" t="s">
        <v>47</v>
      </c>
      <c r="C43" s="125" t="s">
        <v>48</v>
      </c>
      <c r="D43" s="110" t="s">
        <v>49</v>
      </c>
      <c r="E43" s="111">
        <f>'[1]canal mecanizat'!H11</f>
        <v>129240</v>
      </c>
      <c r="F43" s="127">
        <v>1</v>
      </c>
      <c r="G43" s="136" t="s">
        <v>64</v>
      </c>
      <c r="H43" s="128">
        <v>8</v>
      </c>
      <c r="I43" s="114">
        <f t="shared" si="5"/>
        <v>1033920</v>
      </c>
      <c r="J43" s="129"/>
      <c r="K43" s="130">
        <f t="shared" si="4"/>
        <v>5169600</v>
      </c>
      <c r="M43">
        <v>7.08</v>
      </c>
    </row>
    <row r="44" spans="1:14" ht="60" x14ac:dyDescent="0.25">
      <c r="A44" s="136">
        <v>9</v>
      </c>
      <c r="B44" s="110" t="s">
        <v>50</v>
      </c>
      <c r="C44" s="125" t="s">
        <v>51</v>
      </c>
      <c r="D44" s="110" t="s">
        <v>52</v>
      </c>
      <c r="E44" s="111">
        <v>5800</v>
      </c>
      <c r="F44" s="127">
        <v>1</v>
      </c>
      <c r="G44" s="136" t="s">
        <v>65</v>
      </c>
      <c r="H44" s="128">
        <v>60</v>
      </c>
      <c r="I44" s="114">
        <f t="shared" si="5"/>
        <v>348000</v>
      </c>
      <c r="J44" s="129"/>
      <c r="K44" s="130">
        <f t="shared" si="4"/>
        <v>1740000</v>
      </c>
      <c r="M44">
        <v>56.62</v>
      </c>
    </row>
    <row r="45" spans="1:14" ht="30" x14ac:dyDescent="0.25">
      <c r="A45" s="136">
        <v>10</v>
      </c>
      <c r="B45" s="110" t="s">
        <v>53</v>
      </c>
      <c r="C45" s="110" t="s">
        <v>54</v>
      </c>
      <c r="D45" s="110" t="s">
        <v>55</v>
      </c>
      <c r="E45" s="111">
        <f>'[1]spatii de joaca'!D122</f>
        <v>21519796.800000001</v>
      </c>
      <c r="F45" s="112">
        <v>1000</v>
      </c>
      <c r="G45" s="110" t="s">
        <v>62</v>
      </c>
      <c r="H45" s="113" t="s">
        <v>66</v>
      </c>
      <c r="I45" s="114">
        <f t="shared" si="3"/>
        <v>537994.92000000004</v>
      </c>
      <c r="J45" s="129"/>
      <c r="K45" s="130">
        <f t="shared" si="4"/>
        <v>2689974.6</v>
      </c>
    </row>
    <row r="46" spans="1:14" x14ac:dyDescent="0.25">
      <c r="A46" s="109"/>
      <c r="B46" s="115"/>
      <c r="C46" s="87"/>
      <c r="D46" s="76"/>
      <c r="E46" s="116"/>
      <c r="F46" s="117"/>
      <c r="G46" s="117"/>
      <c r="H46" s="88"/>
      <c r="I46" s="140">
        <f>SUM(I29:I45)</f>
        <v>25872715.730000004</v>
      </c>
      <c r="K46" s="119"/>
    </row>
    <row r="52" spans="1:11" x14ac:dyDescent="0.25">
      <c r="A52" s="86" t="s">
        <v>0</v>
      </c>
      <c r="B52" s="86"/>
      <c r="C52" s="87"/>
      <c r="D52" s="76"/>
      <c r="H52" s="88"/>
      <c r="I52" s="88"/>
    </row>
    <row r="53" spans="1:11" ht="30" x14ac:dyDescent="0.25">
      <c r="A53" s="89" t="s">
        <v>1</v>
      </c>
      <c r="B53" s="90" t="s">
        <v>2</v>
      </c>
      <c r="C53" s="90" t="s">
        <v>3</v>
      </c>
      <c r="D53" s="90" t="s">
        <v>4</v>
      </c>
      <c r="E53" s="90" t="s">
        <v>5</v>
      </c>
      <c r="F53" s="90" t="s">
        <v>6</v>
      </c>
      <c r="G53" s="90" t="s">
        <v>7</v>
      </c>
      <c r="H53" s="90" t="s">
        <v>8</v>
      </c>
      <c r="I53" s="91" t="s">
        <v>9</v>
      </c>
      <c r="J53" s="90" t="s">
        <v>10</v>
      </c>
      <c r="K53" s="90" t="s">
        <v>11</v>
      </c>
    </row>
    <row r="54" spans="1:11" x14ac:dyDescent="0.25">
      <c r="A54" s="92">
        <v>1</v>
      </c>
      <c r="B54" s="93" t="s">
        <v>12</v>
      </c>
      <c r="C54" s="94" t="s">
        <v>13</v>
      </c>
      <c r="D54" s="95" t="s">
        <v>14</v>
      </c>
      <c r="E54" s="96">
        <f t="shared" ref="E54:E69" si="6">E29</f>
        <v>46380272</v>
      </c>
      <c r="F54" s="97">
        <v>1000</v>
      </c>
      <c r="G54" s="98" t="s">
        <v>62</v>
      </c>
      <c r="H54" s="99">
        <v>25</v>
      </c>
      <c r="I54" s="100">
        <f>SUM(E54*H54/1000)</f>
        <v>1159506.8</v>
      </c>
      <c r="J54" s="4"/>
      <c r="K54" s="84">
        <f>SUM(I54*5)</f>
        <v>5797534</v>
      </c>
    </row>
    <row r="55" spans="1:11" ht="30" x14ac:dyDescent="0.25">
      <c r="A55" s="101"/>
      <c r="B55" s="102"/>
      <c r="C55" s="94" t="s">
        <v>15</v>
      </c>
      <c r="D55" s="95" t="s">
        <v>16</v>
      </c>
      <c r="E55" s="96">
        <f t="shared" si="6"/>
        <v>37319656</v>
      </c>
      <c r="F55" s="97">
        <v>1000</v>
      </c>
      <c r="G55" s="98" t="s">
        <v>62</v>
      </c>
      <c r="H55" s="99">
        <v>25</v>
      </c>
      <c r="I55" s="100">
        <f t="shared" ref="I55:I65" si="7">SUM(E55*H55/1000)</f>
        <v>932991.4</v>
      </c>
      <c r="J55" s="4"/>
      <c r="K55" s="84">
        <f t="shared" ref="K55:K70" si="8">SUM(I55*5)</f>
        <v>4664957</v>
      </c>
    </row>
    <row r="56" spans="1:11" ht="30" x14ac:dyDescent="0.25">
      <c r="A56" s="101"/>
      <c r="B56" s="102"/>
      <c r="C56" s="94" t="s">
        <v>17</v>
      </c>
      <c r="D56" s="95" t="s">
        <v>18</v>
      </c>
      <c r="E56" s="103">
        <f t="shared" si="6"/>
        <v>37319656</v>
      </c>
      <c r="F56" s="97">
        <v>1000</v>
      </c>
      <c r="G56" s="98" t="s">
        <v>62</v>
      </c>
      <c r="H56" s="99">
        <v>35</v>
      </c>
      <c r="I56" s="100">
        <f t="shared" si="7"/>
        <v>1306187.96</v>
      </c>
      <c r="J56" s="4"/>
      <c r="K56" s="84">
        <f t="shared" si="8"/>
        <v>6530939.7999999998</v>
      </c>
    </row>
    <row r="57" spans="1:11" ht="30" x14ac:dyDescent="0.25">
      <c r="A57" s="104"/>
      <c r="B57" s="105"/>
      <c r="C57" s="87" t="s">
        <v>19</v>
      </c>
      <c r="D57" s="95" t="s">
        <v>20</v>
      </c>
      <c r="E57" s="96">
        <f t="shared" si="6"/>
        <v>29734122</v>
      </c>
      <c r="F57" s="97">
        <v>1000</v>
      </c>
      <c r="G57" s="98" t="s">
        <v>62</v>
      </c>
      <c r="H57" s="99">
        <v>25</v>
      </c>
      <c r="I57" s="100">
        <f t="shared" si="7"/>
        <v>743353.05</v>
      </c>
      <c r="J57" s="4"/>
      <c r="K57" s="84">
        <f t="shared" si="8"/>
        <v>3716765.25</v>
      </c>
    </row>
    <row r="58" spans="1:11" ht="30" x14ac:dyDescent="0.25">
      <c r="A58" s="106">
        <v>2</v>
      </c>
      <c r="B58" s="107" t="s">
        <v>21</v>
      </c>
      <c r="C58" s="94" t="s">
        <v>22</v>
      </c>
      <c r="D58" s="108" t="s">
        <v>23</v>
      </c>
      <c r="E58" s="103">
        <f t="shared" si="6"/>
        <v>2500</v>
      </c>
      <c r="F58" s="109">
        <v>1</v>
      </c>
      <c r="G58" s="106" t="s">
        <v>63</v>
      </c>
      <c r="H58" s="99">
        <v>600</v>
      </c>
      <c r="I58" s="100">
        <f>SUM(E58*H58)</f>
        <v>1500000</v>
      </c>
      <c r="J58" s="4"/>
      <c r="K58" s="84">
        <f t="shared" si="8"/>
        <v>7500000</v>
      </c>
    </row>
    <row r="59" spans="1:11" x14ac:dyDescent="0.25">
      <c r="A59" s="92">
        <v>3</v>
      </c>
      <c r="B59" s="93" t="s">
        <v>24</v>
      </c>
      <c r="C59" s="94" t="s">
        <v>25</v>
      </c>
      <c r="D59" s="95" t="s">
        <v>26</v>
      </c>
      <c r="E59" s="103">
        <f t="shared" si="6"/>
        <v>46380272</v>
      </c>
      <c r="F59" s="97">
        <v>1000</v>
      </c>
      <c r="G59" s="98" t="s">
        <v>62</v>
      </c>
      <c r="H59" s="99">
        <v>40</v>
      </c>
      <c r="I59" s="100">
        <f t="shared" si="7"/>
        <v>1855210.88</v>
      </c>
      <c r="J59" s="4"/>
      <c r="K59" s="84">
        <f t="shared" si="8"/>
        <v>9276054.3999999985</v>
      </c>
    </row>
    <row r="60" spans="1:11" x14ac:dyDescent="0.25">
      <c r="A60" s="104"/>
      <c r="B60" s="105"/>
      <c r="C60" s="94" t="s">
        <v>27</v>
      </c>
      <c r="D60" s="95" t="s">
        <v>28</v>
      </c>
      <c r="E60" s="96">
        <f t="shared" si="6"/>
        <v>37319656</v>
      </c>
      <c r="F60" s="97">
        <v>1000</v>
      </c>
      <c r="G60" s="78" t="s">
        <v>62</v>
      </c>
      <c r="H60" s="99">
        <v>40</v>
      </c>
      <c r="I60" s="100">
        <f t="shared" si="7"/>
        <v>1492786.24</v>
      </c>
      <c r="J60" s="4"/>
      <c r="K60" s="84">
        <f t="shared" si="8"/>
        <v>7463931.2000000002</v>
      </c>
    </row>
    <row r="61" spans="1:11" x14ac:dyDescent="0.25">
      <c r="A61" s="92">
        <v>4</v>
      </c>
      <c r="B61" s="93" t="s">
        <v>29</v>
      </c>
      <c r="C61" s="94" t="s">
        <v>30</v>
      </c>
      <c r="D61" s="95" t="s">
        <v>31</v>
      </c>
      <c r="E61" s="103">
        <f t="shared" si="6"/>
        <v>46380272</v>
      </c>
      <c r="F61" s="97">
        <v>1000</v>
      </c>
      <c r="G61" s="78" t="s">
        <v>62</v>
      </c>
      <c r="H61" s="99">
        <v>25</v>
      </c>
      <c r="I61" s="100">
        <f t="shared" si="7"/>
        <v>1159506.8</v>
      </c>
      <c r="J61" s="4"/>
      <c r="K61" s="84">
        <f t="shared" si="8"/>
        <v>5797534</v>
      </c>
    </row>
    <row r="62" spans="1:11" x14ac:dyDescent="0.25">
      <c r="A62" s="104"/>
      <c r="B62" s="105"/>
      <c r="C62" s="94" t="s">
        <v>32</v>
      </c>
      <c r="D62" s="95" t="s">
        <v>33</v>
      </c>
      <c r="E62" s="96">
        <f t="shared" si="6"/>
        <v>37319656</v>
      </c>
      <c r="F62" s="97">
        <v>1000</v>
      </c>
      <c r="G62" s="78" t="s">
        <v>62</v>
      </c>
      <c r="H62" s="99">
        <v>25</v>
      </c>
      <c r="I62" s="100">
        <f t="shared" si="7"/>
        <v>932991.4</v>
      </c>
      <c r="J62" s="4"/>
      <c r="K62" s="84">
        <f t="shared" si="8"/>
        <v>4664957</v>
      </c>
    </row>
    <row r="63" spans="1:11" x14ac:dyDescent="0.25">
      <c r="A63" s="92">
        <v>5</v>
      </c>
      <c r="B63" s="93" t="s">
        <v>34</v>
      </c>
      <c r="C63" s="94" t="s">
        <v>35</v>
      </c>
      <c r="D63" s="95" t="s">
        <v>36</v>
      </c>
      <c r="E63" s="96">
        <f t="shared" si="6"/>
        <v>23190136</v>
      </c>
      <c r="F63" s="97">
        <v>1000</v>
      </c>
      <c r="G63" s="78" t="s">
        <v>62</v>
      </c>
      <c r="H63" s="99">
        <v>53</v>
      </c>
      <c r="I63" s="100">
        <f t="shared" si="7"/>
        <v>1229077.2080000001</v>
      </c>
      <c r="J63" s="4"/>
      <c r="K63" s="84">
        <f t="shared" si="8"/>
        <v>6145386.040000001</v>
      </c>
    </row>
    <row r="64" spans="1:11" x14ac:dyDescent="0.25">
      <c r="A64" s="104"/>
      <c r="B64" s="105"/>
      <c r="C64" s="94" t="s">
        <v>37</v>
      </c>
      <c r="D64" s="95" t="s">
        <v>38</v>
      </c>
      <c r="E64" s="96">
        <f t="shared" si="6"/>
        <v>18659828</v>
      </c>
      <c r="F64" s="97">
        <v>1000</v>
      </c>
      <c r="G64" s="78" t="s">
        <v>62</v>
      </c>
      <c r="H64" s="99">
        <v>53</v>
      </c>
      <c r="I64" s="100">
        <f t="shared" si="7"/>
        <v>988970.88399999996</v>
      </c>
      <c r="J64" s="4"/>
      <c r="K64" s="84">
        <f t="shared" si="8"/>
        <v>4944854.42</v>
      </c>
    </row>
    <row r="65" spans="1:11" ht="45" x14ac:dyDescent="0.25">
      <c r="A65" s="106">
        <v>6</v>
      </c>
      <c r="B65" s="107" t="s">
        <v>39</v>
      </c>
      <c r="C65" s="94" t="s">
        <v>40</v>
      </c>
      <c r="D65" s="107" t="s">
        <v>41</v>
      </c>
      <c r="E65" s="96">
        <f t="shared" si="6"/>
        <v>21519796.800000001</v>
      </c>
      <c r="F65" s="97">
        <v>1000</v>
      </c>
      <c r="G65" s="78" t="s">
        <v>62</v>
      </c>
      <c r="H65" s="99">
        <v>300</v>
      </c>
      <c r="I65" s="100">
        <f t="shared" si="7"/>
        <v>6455939.04</v>
      </c>
      <c r="J65" s="4"/>
      <c r="K65" s="84">
        <f t="shared" si="8"/>
        <v>32279695.199999999</v>
      </c>
    </row>
    <row r="66" spans="1:11" ht="45" x14ac:dyDescent="0.25">
      <c r="A66" s="92">
        <v>7</v>
      </c>
      <c r="B66" s="93" t="s">
        <v>42</v>
      </c>
      <c r="C66" s="94" t="s">
        <v>43</v>
      </c>
      <c r="D66" s="107" t="s">
        <v>44</v>
      </c>
      <c r="E66" s="103">
        <f t="shared" si="6"/>
        <v>1929504</v>
      </c>
      <c r="F66" s="97">
        <v>1</v>
      </c>
      <c r="G66" s="106" t="s">
        <v>64</v>
      </c>
      <c r="H66" s="99">
        <v>2</v>
      </c>
      <c r="I66" s="100">
        <f>SUM(E66*H66)</f>
        <v>3859008</v>
      </c>
      <c r="J66" s="4"/>
      <c r="K66" s="84">
        <f t="shared" si="8"/>
        <v>19295040</v>
      </c>
    </row>
    <row r="67" spans="1:11" ht="45" x14ac:dyDescent="0.25">
      <c r="A67" s="104"/>
      <c r="B67" s="105"/>
      <c r="C67" s="94" t="s">
        <v>45</v>
      </c>
      <c r="D67" s="107" t="s">
        <v>46</v>
      </c>
      <c r="E67" s="103">
        <f t="shared" si="6"/>
        <v>345180</v>
      </c>
      <c r="F67" s="97">
        <v>1</v>
      </c>
      <c r="G67" s="106" t="s">
        <v>64</v>
      </c>
      <c r="H67" s="99">
        <v>10</v>
      </c>
      <c r="I67" s="100">
        <f>SUM(E67*H67)</f>
        <v>3451800</v>
      </c>
      <c r="J67" s="4"/>
      <c r="K67" s="84">
        <f t="shared" si="8"/>
        <v>17259000</v>
      </c>
    </row>
    <row r="68" spans="1:11" ht="60" x14ac:dyDescent="0.25">
      <c r="A68" s="106">
        <v>8</v>
      </c>
      <c r="B68" s="107" t="s">
        <v>47</v>
      </c>
      <c r="C68" s="94" t="s">
        <v>48</v>
      </c>
      <c r="D68" s="107" t="s">
        <v>49</v>
      </c>
      <c r="E68" s="103">
        <f t="shared" si="6"/>
        <v>129240</v>
      </c>
      <c r="F68" s="97">
        <v>1</v>
      </c>
      <c r="G68" s="106" t="s">
        <v>64</v>
      </c>
      <c r="H68" s="99">
        <v>8</v>
      </c>
      <c r="I68" s="100">
        <f>SUM(E68*H68)</f>
        <v>1033920</v>
      </c>
      <c r="J68" s="4"/>
      <c r="K68" s="84">
        <f t="shared" si="8"/>
        <v>5169600</v>
      </c>
    </row>
    <row r="69" spans="1:11" ht="60" x14ac:dyDescent="0.25">
      <c r="A69" s="106">
        <v>9</v>
      </c>
      <c r="B69" s="107" t="s">
        <v>50</v>
      </c>
      <c r="C69" s="94" t="s">
        <v>51</v>
      </c>
      <c r="D69" s="107" t="s">
        <v>52</v>
      </c>
      <c r="E69" s="103">
        <f t="shared" si="6"/>
        <v>5800</v>
      </c>
      <c r="F69" s="97">
        <v>1</v>
      </c>
      <c r="G69" s="106" t="s">
        <v>65</v>
      </c>
      <c r="H69" s="99">
        <v>60</v>
      </c>
      <c r="I69" s="100">
        <f>SUM(E69*H69)</f>
        <v>348000</v>
      </c>
      <c r="J69" s="4"/>
      <c r="K69" s="84">
        <f t="shared" si="8"/>
        <v>1740000</v>
      </c>
    </row>
    <row r="70" spans="1:11" ht="30" x14ac:dyDescent="0.25">
      <c r="A70" s="106">
        <v>10</v>
      </c>
      <c r="B70" s="141" t="str">
        <f t="shared" ref="B70:I70" si="9">B45</f>
        <v xml:space="preserve">Măturat manual și întreținere căi publice (inclusiv transportul și neutralizarea prin depozitare a deșeurilor </v>
      </c>
      <c r="C70" s="142" t="str">
        <f t="shared" si="9"/>
        <v>T10</v>
      </c>
      <c r="D70" s="143" t="str">
        <f t="shared" si="9"/>
        <v>Aspirat manual spatii de joaca (tarif aplicat când nu se face igienizare)</v>
      </c>
      <c r="E70" s="103">
        <f t="shared" si="9"/>
        <v>21519796.800000001</v>
      </c>
      <c r="F70" s="144">
        <f t="shared" si="9"/>
        <v>1000</v>
      </c>
      <c r="G70" s="145" t="str">
        <f t="shared" si="9"/>
        <v>mp</v>
      </c>
      <c r="H70" s="146" t="str">
        <f t="shared" si="9"/>
        <v>25</v>
      </c>
      <c r="I70" s="100">
        <f t="shared" si="9"/>
        <v>537994.92000000004</v>
      </c>
      <c r="J70" s="4"/>
      <c r="K70" s="84">
        <f t="shared" si="8"/>
        <v>2689974.6</v>
      </c>
    </row>
    <row r="71" spans="1:11" x14ac:dyDescent="0.25">
      <c r="A71" s="109"/>
      <c r="B71" s="115"/>
      <c r="C71" s="87"/>
      <c r="D71" s="76"/>
      <c r="E71" s="116"/>
      <c r="F71" s="117"/>
      <c r="G71" s="117"/>
      <c r="H71" s="88"/>
      <c r="I71" s="147">
        <f>SUM(I54:I70)</f>
        <v>28987244.582000002</v>
      </c>
      <c r="K71" s="119"/>
    </row>
  </sheetData>
  <mergeCells count="34">
    <mergeCell ref="A66:A67"/>
    <mergeCell ref="B66:B67"/>
    <mergeCell ref="A59:A60"/>
    <mergeCell ref="B59:B60"/>
    <mergeCell ref="A61:A62"/>
    <mergeCell ref="B61:B62"/>
    <mergeCell ref="A63:A64"/>
    <mergeCell ref="B63:B64"/>
    <mergeCell ref="A38:A39"/>
    <mergeCell ref="B38:B39"/>
    <mergeCell ref="A41:A42"/>
    <mergeCell ref="B41:B42"/>
    <mergeCell ref="A52:B52"/>
    <mergeCell ref="A54:A57"/>
    <mergeCell ref="B54:B57"/>
    <mergeCell ref="A29:A32"/>
    <mergeCell ref="B29:B32"/>
    <mergeCell ref="A34:A35"/>
    <mergeCell ref="B34:B35"/>
    <mergeCell ref="A36:A37"/>
    <mergeCell ref="B36:B37"/>
    <mergeCell ref="A12:A13"/>
    <mergeCell ref="B12:B13"/>
    <mergeCell ref="A15:A16"/>
    <mergeCell ref="B15:B16"/>
    <mergeCell ref="B22:J22"/>
    <mergeCell ref="A27:B27"/>
    <mergeCell ref="A1:B1"/>
    <mergeCell ref="A3:A6"/>
    <mergeCell ref="B3:B6"/>
    <mergeCell ref="A8:A9"/>
    <mergeCell ref="B8:B9"/>
    <mergeCell ref="A10:A11"/>
    <mergeCell ref="B10:B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A890B-5EAC-4D70-B670-F63B633FB2B6}">
  <dimension ref="A1:N95"/>
  <sheetViews>
    <sheetView topLeftCell="A74" workbookViewId="0">
      <selection activeCell="L74" sqref="L74"/>
    </sheetView>
  </sheetViews>
  <sheetFormatPr defaultRowHeight="15" x14ac:dyDescent="0.25"/>
  <cols>
    <col min="1" max="1" width="4.42578125" bestFit="1" customWidth="1"/>
    <col min="2" max="2" width="22.140625" style="76" bestFit="1" customWidth="1"/>
    <col min="3" max="3" width="6" bestFit="1" customWidth="1"/>
    <col min="4" max="4" width="80.7109375" style="76" customWidth="1"/>
    <col min="5" max="5" width="15.5703125" style="149" bestFit="1" customWidth="1"/>
    <col min="6" max="6" width="8" style="149" bestFit="1" customWidth="1"/>
    <col min="7" max="7" width="4.5703125" style="149" bestFit="1" customWidth="1"/>
    <col min="8" max="8" width="7.140625" style="149" bestFit="1" customWidth="1"/>
    <col min="9" max="9" width="14.85546875" style="149" bestFit="1" customWidth="1"/>
    <col min="10" max="10" width="5.7109375" style="149" bestFit="1" customWidth="1"/>
    <col min="11" max="11" width="13.7109375" style="149" bestFit="1" customWidth="1"/>
  </cols>
  <sheetData>
    <row r="1" spans="1:11" x14ac:dyDescent="0.25">
      <c r="B1" s="148" t="s">
        <v>68</v>
      </c>
      <c r="C1" s="148"/>
      <c r="D1" s="148"/>
      <c r="E1" s="148"/>
    </row>
    <row r="3" spans="1:11" x14ac:dyDescent="0.25">
      <c r="A3" s="4" t="str">
        <f>[1]tarife!A26</f>
        <v>tarif</v>
      </c>
      <c r="B3" s="143" t="str">
        <f>[1]tarife!B26</f>
        <v>activitate</v>
      </c>
      <c r="C3" s="4" t="str">
        <f>[1]tarife!C26</f>
        <v>tarif/T</v>
      </c>
      <c r="D3" s="143" t="str">
        <f>[1]tarife!D26</f>
        <v>denumire tarif</v>
      </c>
      <c r="E3" s="150" t="str">
        <f>[1]tarife!E26</f>
        <v>cantitate estimata</v>
      </c>
      <c r="F3" s="150" t="str">
        <f>[1]tarife!F26</f>
        <v>cant/UM</v>
      </c>
      <c r="G3" s="150" t="str">
        <f>[1]tarife!G26</f>
        <v>UM</v>
      </c>
      <c r="H3" s="150" t="str">
        <f>[1]tarife!H26</f>
        <v>tarif estimat</v>
      </c>
      <c r="I3" s="151" t="s">
        <v>69</v>
      </c>
    </row>
    <row r="4" spans="1:11" ht="45" x14ac:dyDescent="0.25">
      <c r="A4" s="4">
        <f>[1]tarife!A27</f>
        <v>11</v>
      </c>
      <c r="B4" s="143" t="str">
        <f>[1]tarife!B27</f>
        <v>Curațatul mecanizat al zapezii, gheții și poleiului</v>
      </c>
      <c r="C4" s="4" t="str">
        <f>[1]tarife!C27</f>
        <v>T11</v>
      </c>
      <c r="D4" s="143" t="str">
        <f>[1]tarife!D27</f>
        <v>tarif curăţat zăpadă mecanizat cu autospeciale/utilaje echipate cu lamă/plug</v>
      </c>
      <c r="E4" s="152">
        <f>[1]tarife!E27</f>
        <v>43740032</v>
      </c>
      <c r="F4" s="152">
        <f>[1]tarife!F27</f>
        <v>1000</v>
      </c>
      <c r="G4" s="150" t="str">
        <f>[1]tarife!G27</f>
        <v>mp</v>
      </c>
      <c r="H4" s="99">
        <v>55</v>
      </c>
      <c r="I4" s="152">
        <f>SUM(E4/F4*H4)</f>
        <v>2405701.7599999998</v>
      </c>
      <c r="K4" s="153"/>
    </row>
    <row r="5" spans="1:11" ht="45" x14ac:dyDescent="0.25">
      <c r="A5" s="4">
        <f>[1]tarife!A28</f>
        <v>12</v>
      </c>
      <c r="B5" s="143" t="str">
        <f>[1]tarife!B28</f>
        <v>Curațatul manual al zapezii, gheții și poleiului</v>
      </c>
      <c r="C5" s="4" t="str">
        <f>[1]tarife!C28</f>
        <v>T12</v>
      </c>
      <c r="D5" s="143" t="str">
        <f>[1]tarife!D28</f>
        <v>tarif curăţat zăpadă manual, inclusiv staţii publice de îmbarcare-debarcare călători şi refugii</v>
      </c>
      <c r="E5" s="152">
        <f>[1]tarife!E28</f>
        <v>15729388</v>
      </c>
      <c r="F5" s="152">
        <f>[1]tarife!F28</f>
        <v>1000</v>
      </c>
      <c r="G5" s="150" t="str">
        <f>[1]tarife!G28</f>
        <v>mp</v>
      </c>
      <c r="H5" s="99">
        <v>230</v>
      </c>
      <c r="I5" s="152">
        <f>SUM(E5/F5*H5)</f>
        <v>3617759.24</v>
      </c>
      <c r="K5" s="153"/>
    </row>
    <row r="6" spans="1:11" ht="30" x14ac:dyDescent="0.25">
      <c r="A6" s="4">
        <f>[1]tarife!A29</f>
        <v>13</v>
      </c>
      <c r="B6" s="143" t="str">
        <f>[1]tarife!B29</f>
        <v>Incarcare si transport zăpadă</v>
      </c>
      <c r="C6" s="4" t="str">
        <f>[1]tarife!C29</f>
        <v>T13</v>
      </c>
      <c r="D6" s="143" t="str">
        <f>[1]tarife!D29</f>
        <v>tarif încărcat mecanizat şi transport zăpadă</v>
      </c>
      <c r="E6" s="152">
        <f>[1]tarife!E29</f>
        <v>20000</v>
      </c>
      <c r="F6" s="152">
        <f>[1]tarife!F29</f>
        <v>1</v>
      </c>
      <c r="G6" s="150" t="str">
        <f>[1]tarife!G29</f>
        <v>tona</v>
      </c>
      <c r="H6" s="99">
        <v>45</v>
      </c>
      <c r="I6" s="152">
        <f>SUM(E6*H6)</f>
        <v>900000</v>
      </c>
      <c r="K6" s="153"/>
    </row>
    <row r="7" spans="1:11" ht="30" x14ac:dyDescent="0.25">
      <c r="A7" s="4">
        <f>[1]tarife!A30</f>
        <v>14</v>
      </c>
      <c r="B7" s="143" t="str">
        <f>[1]tarife!B30</f>
        <v>compaterea gheții si a poleiului</v>
      </c>
      <c r="C7" s="4" t="str">
        <f>[1]tarife!C30</f>
        <v>T14</v>
      </c>
      <c r="D7" s="154" t="str">
        <f>[1]tarife!D30</f>
        <v>tarif împrăştiat mecanic material antiderapant, de tip sare</v>
      </c>
      <c r="E7" s="152">
        <f>[1]tarife!E30</f>
        <v>43740032</v>
      </c>
      <c r="F7" s="152">
        <f>[1]tarife!F30</f>
        <v>1000</v>
      </c>
      <c r="G7" s="150" t="str">
        <f>[1]tarife!G30</f>
        <v>mp</v>
      </c>
      <c r="H7" s="99">
        <v>20</v>
      </c>
      <c r="I7" s="152">
        <f t="shared" ref="I7:I12" si="0">SUM(E7/F7*H7)</f>
        <v>874800.64000000001</v>
      </c>
      <c r="K7" s="153"/>
    </row>
    <row r="8" spans="1:11" x14ac:dyDescent="0.25">
      <c r="A8" s="4">
        <f>[1]tarife!A31</f>
        <v>0</v>
      </c>
      <c r="B8" s="143">
        <f>[1]tarife!B31</f>
        <v>0</v>
      </c>
      <c r="C8" s="4" t="str">
        <f>[1]tarife!C31</f>
        <v>T14.1</v>
      </c>
      <c r="D8" s="154" t="str">
        <f>[1]tarife!D31</f>
        <v>tarif împrăştiat manual material antiderapant, de tip sare;</v>
      </c>
      <c r="E8" s="152">
        <f>[1]tarife!E31</f>
        <v>15560188</v>
      </c>
      <c r="F8" s="152">
        <f>[1]tarife!F31</f>
        <v>1000</v>
      </c>
      <c r="G8" s="150" t="str">
        <f>[1]tarife!G31</f>
        <v>mp</v>
      </c>
      <c r="H8" s="99">
        <v>30</v>
      </c>
      <c r="I8" s="152">
        <f t="shared" si="0"/>
        <v>466805.64</v>
      </c>
      <c r="K8" s="153"/>
    </row>
    <row r="9" spans="1:11" ht="30" x14ac:dyDescent="0.25">
      <c r="A9" s="4">
        <f>[1]tarife!A32</f>
        <v>0</v>
      </c>
      <c r="B9" s="143">
        <f>[1]tarife!B32</f>
        <v>0</v>
      </c>
      <c r="C9" s="4" t="str">
        <f>[1]tarife!C32</f>
        <v>T14.2</v>
      </c>
      <c r="D9" s="143" t="str">
        <f>[1]tarife!D32</f>
        <v>tarif împrăştiat mecanic material antiderapant, de tip sare cu injecţie de soluţie de clorură de calciu, în pondere conform caiet de sarcini</v>
      </c>
      <c r="E9" s="152">
        <v>0</v>
      </c>
      <c r="F9" s="152">
        <f>[1]tarife!F32</f>
        <v>1000</v>
      </c>
      <c r="G9" s="150" t="str">
        <f>[1]tarife!G32</f>
        <v>mp</v>
      </c>
      <c r="H9" s="99">
        <v>50</v>
      </c>
      <c r="I9" s="152">
        <f t="shared" si="0"/>
        <v>0</v>
      </c>
      <c r="K9" s="153"/>
    </row>
    <row r="10" spans="1:11" ht="30" x14ac:dyDescent="0.25">
      <c r="A10" s="4">
        <f>[1]tarife!A33</f>
        <v>0</v>
      </c>
      <c r="B10" s="143">
        <f>[1]tarife!B33</f>
        <v>0</v>
      </c>
      <c r="C10" s="4" t="str">
        <f>[1]tarife!C33</f>
        <v>T14.3</v>
      </c>
      <c r="D10" s="143" t="str">
        <f>[1]tarife!D33</f>
        <v>tarif împrăştiat manual material antiderapant, de tip sare în amestec cu clorură de calciu solidă, în pondere conform caiet de sarcini.</v>
      </c>
      <c r="E10" s="152">
        <v>0</v>
      </c>
      <c r="F10" s="152">
        <f>[1]tarife!F33</f>
        <v>1000</v>
      </c>
      <c r="G10" s="150" t="str">
        <f>[1]tarife!G33</f>
        <v>mp</v>
      </c>
      <c r="H10" s="99">
        <v>55</v>
      </c>
      <c r="I10" s="152">
        <f t="shared" si="0"/>
        <v>0</v>
      </c>
      <c r="K10" s="153"/>
    </row>
    <row r="11" spans="1:11" ht="30" x14ac:dyDescent="0.25">
      <c r="A11" s="4">
        <f>[1]tarife!A34</f>
        <v>0</v>
      </c>
      <c r="B11" s="143">
        <f>[1]tarife!B34</f>
        <v>0</v>
      </c>
      <c r="C11" s="4" t="str">
        <f>[1]tarife!C34</f>
        <v>T14.4</v>
      </c>
      <c r="D11" s="143" t="str">
        <f>[1]tarife!D34</f>
        <v>tarif împrăştiat mecanic material antiderapant, de tip sare cu injecţie de soluţie de clorură de magneziu, în pondere conform caiet de sarcini</v>
      </c>
      <c r="E11" s="152">
        <v>0</v>
      </c>
      <c r="F11" s="152">
        <f>[1]tarife!F34</f>
        <v>1000</v>
      </c>
      <c r="G11" s="150" t="str">
        <f>[1]tarife!G34</f>
        <v>mp</v>
      </c>
      <c r="H11" s="99">
        <v>50</v>
      </c>
      <c r="I11" s="152">
        <f t="shared" si="0"/>
        <v>0</v>
      </c>
      <c r="K11" s="153"/>
    </row>
    <row r="12" spans="1:11" ht="30" x14ac:dyDescent="0.25">
      <c r="A12" s="4">
        <f>[1]tarife!A35</f>
        <v>0</v>
      </c>
      <c r="B12" s="143">
        <f>[1]tarife!B35</f>
        <v>0</v>
      </c>
      <c r="C12" s="4" t="str">
        <f>[1]tarife!C35</f>
        <v>T14.5</v>
      </c>
      <c r="D12" s="143" t="str">
        <f>[1]tarife!D35</f>
        <v>tarif împrăştiat manual material antiderapant, de tip sare în amestec cu clorură de magneziu solidă, în pondere conform caiet de sarcini.</v>
      </c>
      <c r="E12" s="152">
        <v>0</v>
      </c>
      <c r="F12" s="152">
        <f>[1]tarife!F35</f>
        <v>1000</v>
      </c>
      <c r="G12" s="150" t="str">
        <f>[1]tarife!G35</f>
        <v>mp</v>
      </c>
      <c r="H12" s="99">
        <v>55</v>
      </c>
      <c r="I12" s="152">
        <f t="shared" si="0"/>
        <v>0</v>
      </c>
      <c r="K12" s="153"/>
    </row>
    <row r="13" spans="1:11" ht="60" x14ac:dyDescent="0.25">
      <c r="A13" s="4">
        <f>[1]tarife!A36</f>
        <v>15</v>
      </c>
      <c r="B13" s="143" t="str">
        <f>[1]tarife!B36</f>
        <v>curățarea de zăpadă și gheață a canalelor de scurgere de pe căile publice</v>
      </c>
      <c r="C13" s="4" t="str">
        <f>[1]tarife!C36</f>
        <v>T15</v>
      </c>
      <c r="D13" s="143" t="str">
        <f>[1]tarife!D36</f>
        <v>tarif curățare de zăpadă și gheață a canalelor de scurgere pluviala de pe căile publice</v>
      </c>
      <c r="E13" s="152">
        <f>[1]tarife!E36</f>
        <v>39535</v>
      </c>
      <c r="F13" s="152">
        <f>[1]tarife!F36</f>
        <v>1</v>
      </c>
      <c r="G13" s="150" t="str">
        <f>[1]tarife!G36</f>
        <v>ml</v>
      </c>
      <c r="H13" s="99">
        <v>6</v>
      </c>
      <c r="I13" s="152">
        <f>SUM(E13*H13)</f>
        <v>237210</v>
      </c>
      <c r="K13" s="153"/>
    </row>
    <row r="14" spans="1:11" ht="75" x14ac:dyDescent="0.25">
      <c r="A14" s="4">
        <f>[1]tarife!A37</f>
        <v>16</v>
      </c>
      <c r="B14" s="143" t="str">
        <f>[1]tarife!B37</f>
        <v>mobilizarea si asigurare logistica (se aplica doar cand nu exista activitati de deszapezire)</v>
      </c>
      <c r="C14" s="4" t="str">
        <f>[1]tarife!C37</f>
        <v>T16</v>
      </c>
      <c r="D14" s="143" t="str">
        <f>[1]tarife!D37</f>
        <v>Tariful de mobilizare şi asigurare logistică**</v>
      </c>
      <c r="E14" s="152">
        <f>[1]tarife!E37</f>
        <v>3840</v>
      </c>
      <c r="F14" s="152">
        <f>[1]tarife!F37</f>
        <v>1</v>
      </c>
      <c r="G14" s="150" t="str">
        <f>[1]tarife!G37</f>
        <v>ora</v>
      </c>
      <c r="H14" s="99">
        <v>300</v>
      </c>
      <c r="I14" s="152">
        <f>SUM(E14*H14)</f>
        <v>1152000</v>
      </c>
      <c r="K14" s="153"/>
    </row>
    <row r="15" spans="1:11" x14ac:dyDescent="0.25">
      <c r="A15" s="4">
        <f>[1]tarife!A38</f>
        <v>0</v>
      </c>
      <c r="B15" s="143">
        <f>[1]tarife!B38</f>
        <v>0</v>
      </c>
      <c r="C15" s="4">
        <f>[1]tarife!C38</f>
        <v>0</v>
      </c>
      <c r="D15" s="143">
        <f>[1]tarife!D38</f>
        <v>0</v>
      </c>
      <c r="E15" s="150">
        <f>[1]tarife!E38</f>
        <v>0</v>
      </c>
      <c r="F15" s="150">
        <f>[1]tarife!F38</f>
        <v>0</v>
      </c>
      <c r="G15" s="150">
        <f>[1]tarife!G38</f>
        <v>0</v>
      </c>
      <c r="H15" s="152">
        <f>[1]tarife!H38</f>
        <v>0</v>
      </c>
      <c r="I15" s="155">
        <f>SUM(I4:I14)</f>
        <v>9654277.2799999993</v>
      </c>
      <c r="K15" s="153"/>
    </row>
    <row r="20" spans="1:11" x14ac:dyDescent="0.25">
      <c r="A20" s="4" t="str">
        <f>[1]tarife!A26</f>
        <v>tarif</v>
      </c>
      <c r="B20" s="143" t="str">
        <f>[1]tarife!B26</f>
        <v>activitate</v>
      </c>
      <c r="C20" s="4" t="str">
        <f>[1]tarife!C26</f>
        <v>tarif/T</v>
      </c>
      <c r="D20" s="143" t="str">
        <f>[1]tarife!D26</f>
        <v>denumire tarif</v>
      </c>
      <c r="E20" s="150" t="str">
        <f>[1]tarife!E26</f>
        <v>cantitate estimata</v>
      </c>
      <c r="F20" s="150" t="str">
        <f>[1]tarife!F26</f>
        <v>cant/UM</v>
      </c>
      <c r="G20" s="150" t="str">
        <f>[1]tarife!G26</f>
        <v>UM</v>
      </c>
      <c r="H20" s="150" t="str">
        <f>[1]tarife!H26</f>
        <v>tarif estimat</v>
      </c>
      <c r="I20" s="150" t="s">
        <v>70</v>
      </c>
    </row>
    <row r="21" spans="1:11" ht="45" x14ac:dyDescent="0.25">
      <c r="A21" s="4">
        <f>[1]tarife!A27</f>
        <v>11</v>
      </c>
      <c r="B21" s="143" t="str">
        <f>[1]tarife!B27</f>
        <v>Curațatul mecanizat al zapezii, gheții și poleiului</v>
      </c>
      <c r="C21" s="4" t="str">
        <f>[1]tarife!C27</f>
        <v>T11</v>
      </c>
      <c r="D21" s="143" t="str">
        <f>[1]tarife!D27</f>
        <v>tarif curăţat zăpadă mecanizat cu autospeciale/utilaje echipate cu lamă/plug</v>
      </c>
      <c r="E21" s="152">
        <f>[1]tarife!E27</f>
        <v>43740032</v>
      </c>
      <c r="F21" s="152">
        <f>[1]tarife!F27</f>
        <v>1000</v>
      </c>
      <c r="G21" s="152" t="str">
        <f>[1]tarife!G27</f>
        <v>mp</v>
      </c>
      <c r="H21" s="99">
        <v>55</v>
      </c>
      <c r="I21" s="152">
        <f>SUM(E21/F21*H21)</f>
        <v>2405701.7599999998</v>
      </c>
      <c r="J21" s="153"/>
      <c r="K21" s="153"/>
    </row>
    <row r="22" spans="1:11" ht="45" x14ac:dyDescent="0.25">
      <c r="A22" s="4">
        <f>[1]tarife!A28</f>
        <v>12</v>
      </c>
      <c r="B22" s="143" t="str">
        <f>[1]tarife!B28</f>
        <v>Curațatul manual al zapezii, gheții și poleiului</v>
      </c>
      <c r="C22" s="4" t="str">
        <f>[1]tarife!C28</f>
        <v>T12</v>
      </c>
      <c r="D22" s="143" t="str">
        <f>[1]tarife!D28</f>
        <v>tarif curăţat zăpadă manual, inclusiv staţii publice de îmbarcare-debarcare călători şi refugii</v>
      </c>
      <c r="E22" s="152">
        <f>[1]tarife!E28</f>
        <v>15729388</v>
      </c>
      <c r="F22" s="152">
        <f>[1]tarife!F28</f>
        <v>1000</v>
      </c>
      <c r="G22" s="152" t="str">
        <f>[1]tarife!G28</f>
        <v>mp</v>
      </c>
      <c r="H22" s="99">
        <v>230</v>
      </c>
      <c r="I22" s="152">
        <f>SUM(E22/F22*H22)</f>
        <v>3617759.24</v>
      </c>
      <c r="J22" s="153"/>
      <c r="K22" s="153"/>
    </row>
    <row r="23" spans="1:11" ht="30" x14ac:dyDescent="0.25">
      <c r="A23" s="4">
        <f>[1]tarife!A29</f>
        <v>13</v>
      </c>
      <c r="B23" s="143" t="str">
        <f>[1]tarife!B29</f>
        <v>Incarcare si transport zăpadă</v>
      </c>
      <c r="C23" s="4" t="str">
        <f>[1]tarife!C29</f>
        <v>T13</v>
      </c>
      <c r="D23" s="143" t="str">
        <f>[1]tarife!D29</f>
        <v>tarif încărcat mecanizat şi transport zăpadă</v>
      </c>
      <c r="E23" s="152">
        <f>[1]tarife!E29</f>
        <v>20000</v>
      </c>
      <c r="F23" s="152">
        <f>[1]tarife!F29</f>
        <v>1</v>
      </c>
      <c r="G23" s="152" t="str">
        <f>[1]tarife!G29</f>
        <v>tona</v>
      </c>
      <c r="H23" s="99">
        <v>45</v>
      </c>
      <c r="I23" s="152">
        <f>SUM(H23*E23)</f>
        <v>900000</v>
      </c>
      <c r="J23" s="153"/>
      <c r="K23" s="153"/>
    </row>
    <row r="24" spans="1:11" ht="30" x14ac:dyDescent="0.25">
      <c r="A24" s="4">
        <f>[1]tarife!A30</f>
        <v>14</v>
      </c>
      <c r="B24" s="143" t="str">
        <f>[1]tarife!B30</f>
        <v>compaterea gheții si a poleiului</v>
      </c>
      <c r="C24" s="4" t="str">
        <f>[1]tarife!C30</f>
        <v>T14</v>
      </c>
      <c r="D24" s="143" t="str">
        <f>[1]tarife!D30</f>
        <v>tarif împrăştiat mecanic material antiderapant, de tip sare</v>
      </c>
      <c r="E24" s="152">
        <v>0</v>
      </c>
      <c r="F24" s="152">
        <f>[1]tarife!F30</f>
        <v>1000</v>
      </c>
      <c r="G24" s="152" t="str">
        <f>[1]tarife!G30</f>
        <v>mp</v>
      </c>
      <c r="H24" s="99">
        <v>20</v>
      </c>
      <c r="I24" s="152">
        <f t="shared" ref="I24:I29" si="1">SUM(E24/F24*H24)</f>
        <v>0</v>
      </c>
      <c r="J24" s="153"/>
      <c r="K24" s="153"/>
    </row>
    <row r="25" spans="1:11" x14ac:dyDescent="0.25">
      <c r="A25" s="4">
        <f>[1]tarife!A31</f>
        <v>0</v>
      </c>
      <c r="B25" s="143">
        <f>[1]tarife!B31</f>
        <v>0</v>
      </c>
      <c r="C25" s="4" t="str">
        <f>[1]tarife!C31</f>
        <v>T14.1</v>
      </c>
      <c r="D25" s="143" t="str">
        <f>[1]tarife!D31</f>
        <v>tarif împrăştiat manual material antiderapant, de tip sare;</v>
      </c>
      <c r="E25" s="152">
        <v>0</v>
      </c>
      <c r="F25" s="152">
        <f>[1]tarife!F31</f>
        <v>1000</v>
      </c>
      <c r="G25" s="152" t="str">
        <f>[1]tarife!G31</f>
        <v>mp</v>
      </c>
      <c r="H25" s="99">
        <v>30</v>
      </c>
      <c r="I25" s="152">
        <f t="shared" si="1"/>
        <v>0</v>
      </c>
      <c r="J25" s="153"/>
      <c r="K25" s="153"/>
    </row>
    <row r="26" spans="1:11" ht="30" x14ac:dyDescent="0.25">
      <c r="A26" s="4">
        <f>[1]tarife!A32</f>
        <v>0</v>
      </c>
      <c r="B26" s="143">
        <f>[1]tarife!B32</f>
        <v>0</v>
      </c>
      <c r="C26" s="4" t="str">
        <f>[1]tarife!C32</f>
        <v>T14.2</v>
      </c>
      <c r="D26" s="154" t="str">
        <f>[1]tarife!D32</f>
        <v>tarif împrăştiat mecanic material antiderapant, de tip sare cu injecţie de soluţie de clorură de calciu, în pondere conform caiet de sarcini</v>
      </c>
      <c r="E26" s="152">
        <f>[1]tarife!E32</f>
        <v>43740032</v>
      </c>
      <c r="F26" s="152">
        <f>[1]tarife!F32</f>
        <v>1000</v>
      </c>
      <c r="G26" s="152" t="str">
        <f>[1]tarife!G32</f>
        <v>mp</v>
      </c>
      <c r="H26" s="99">
        <v>50</v>
      </c>
      <c r="I26" s="152">
        <f t="shared" si="1"/>
        <v>2187001.6</v>
      </c>
      <c r="J26" s="153"/>
      <c r="K26" s="153"/>
    </row>
    <row r="27" spans="1:11" ht="30" x14ac:dyDescent="0.25">
      <c r="A27" s="4">
        <f>[1]tarife!A33</f>
        <v>0</v>
      </c>
      <c r="B27" s="143">
        <f>[1]tarife!B33</f>
        <v>0</v>
      </c>
      <c r="C27" s="4" t="str">
        <f>[1]tarife!C33</f>
        <v>T14.3</v>
      </c>
      <c r="D27" s="154" t="str">
        <f>[1]tarife!D33</f>
        <v>tarif împrăştiat manual material antiderapant, de tip sare în amestec cu clorură de calciu solidă, în pondere conform caiet de sarcini.</v>
      </c>
      <c r="E27" s="152">
        <f>[1]tarife!E33</f>
        <v>15560188</v>
      </c>
      <c r="F27" s="152">
        <f>[1]tarife!F33</f>
        <v>1000</v>
      </c>
      <c r="G27" s="152" t="str">
        <f>[1]tarife!G33</f>
        <v>mp</v>
      </c>
      <c r="H27" s="99">
        <v>55</v>
      </c>
      <c r="I27" s="152">
        <f t="shared" si="1"/>
        <v>855810.34</v>
      </c>
      <c r="J27" s="153"/>
      <c r="K27" s="153"/>
    </row>
    <row r="28" spans="1:11" ht="30" x14ac:dyDescent="0.25">
      <c r="A28" s="4">
        <f>[1]tarife!A34</f>
        <v>0</v>
      </c>
      <c r="B28" s="143">
        <f>[1]tarife!B34</f>
        <v>0</v>
      </c>
      <c r="C28" s="4" t="str">
        <f>[1]tarife!C34</f>
        <v>T14.4</v>
      </c>
      <c r="D28" s="143" t="str">
        <f>[1]tarife!D34</f>
        <v>tarif împrăştiat mecanic material antiderapant, de tip sare cu injecţie de soluţie de clorură de magneziu, în pondere conform caiet de sarcini</v>
      </c>
      <c r="E28" s="152">
        <v>0</v>
      </c>
      <c r="F28" s="152">
        <f>[1]tarife!F34</f>
        <v>1000</v>
      </c>
      <c r="G28" s="152" t="str">
        <f>[1]tarife!G34</f>
        <v>mp</v>
      </c>
      <c r="H28" s="99">
        <v>50</v>
      </c>
      <c r="I28" s="152">
        <f t="shared" si="1"/>
        <v>0</v>
      </c>
      <c r="J28" s="153"/>
      <c r="K28" s="153"/>
    </row>
    <row r="29" spans="1:11" ht="30" x14ac:dyDescent="0.25">
      <c r="A29" s="4">
        <f>[1]tarife!A35</f>
        <v>0</v>
      </c>
      <c r="B29" s="143">
        <f>[1]tarife!B35</f>
        <v>0</v>
      </c>
      <c r="C29" s="4" t="str">
        <f>[1]tarife!C35</f>
        <v>T14.5</v>
      </c>
      <c r="D29" s="143" t="str">
        <f>[1]tarife!D35</f>
        <v>tarif împrăştiat manual material antiderapant, de tip sare în amestec cu clorură de magneziu solidă, în pondere conform caiet de sarcini.</v>
      </c>
      <c r="E29" s="152">
        <v>0</v>
      </c>
      <c r="F29" s="152">
        <f>[1]tarife!F35</f>
        <v>1000</v>
      </c>
      <c r="G29" s="152" t="str">
        <f>[1]tarife!G35</f>
        <v>mp</v>
      </c>
      <c r="H29" s="99">
        <v>55</v>
      </c>
      <c r="I29" s="152">
        <f t="shared" si="1"/>
        <v>0</v>
      </c>
      <c r="J29" s="153"/>
      <c r="K29" s="153"/>
    </row>
    <row r="30" spans="1:11" ht="60" x14ac:dyDescent="0.25">
      <c r="A30" s="4">
        <f>[1]tarife!A36</f>
        <v>15</v>
      </c>
      <c r="B30" s="143" t="str">
        <f>[1]tarife!B36</f>
        <v>curățarea de zăpadă și gheață a canalelor de scurgere de pe căile publice</v>
      </c>
      <c r="C30" s="4" t="str">
        <f>[1]tarife!C36</f>
        <v>T15</v>
      </c>
      <c r="D30" s="143" t="str">
        <f>[1]tarife!D36</f>
        <v>tarif curățare de zăpadă și gheață a canalelor de scurgere pluviala de pe căile publice</v>
      </c>
      <c r="E30" s="152">
        <f>[1]tarife!E36</f>
        <v>39535</v>
      </c>
      <c r="F30" s="152">
        <f>[1]tarife!F36</f>
        <v>1</v>
      </c>
      <c r="G30" s="152" t="str">
        <f>[1]tarife!G36</f>
        <v>ml</v>
      </c>
      <c r="H30" s="99">
        <v>6</v>
      </c>
      <c r="I30" s="152">
        <f>SUM(H30*E30)</f>
        <v>237210</v>
      </c>
      <c r="J30" s="153"/>
      <c r="K30" s="153"/>
    </row>
    <row r="31" spans="1:11" ht="75" x14ac:dyDescent="0.25">
      <c r="A31" s="4">
        <f>[1]tarife!A37</f>
        <v>16</v>
      </c>
      <c r="B31" s="143" t="str">
        <f>[1]tarife!B37</f>
        <v>mobilizarea si asigurare logistica (se aplica doar cand nu exista activitati de deszapezire)</v>
      </c>
      <c r="C31" s="4" t="str">
        <f>[1]tarife!C37</f>
        <v>T16</v>
      </c>
      <c r="D31" s="143" t="str">
        <f>[1]tarife!D37</f>
        <v>Tariful de mobilizare şi asigurare logistică**</v>
      </c>
      <c r="E31" s="152">
        <f>[1]tarife!E37</f>
        <v>3840</v>
      </c>
      <c r="F31" s="152">
        <f>[1]tarife!F37</f>
        <v>1</v>
      </c>
      <c r="G31" s="152" t="str">
        <f>[1]tarife!G37</f>
        <v>ora</v>
      </c>
      <c r="H31" s="99">
        <v>300</v>
      </c>
      <c r="I31" s="152">
        <f>SUM(H31*E31)</f>
        <v>1152000</v>
      </c>
      <c r="J31" s="153"/>
      <c r="K31" s="153"/>
    </row>
    <row r="32" spans="1:11" x14ac:dyDescent="0.25">
      <c r="A32" s="4">
        <f>[1]tarife!A38</f>
        <v>0</v>
      </c>
      <c r="B32" s="143">
        <f>[1]tarife!B38</f>
        <v>0</v>
      </c>
      <c r="C32" s="4">
        <f>[1]tarife!C38</f>
        <v>0</v>
      </c>
      <c r="D32" s="143">
        <f>[1]tarife!D38</f>
        <v>0</v>
      </c>
      <c r="E32" s="152">
        <f>[1]tarife!E38</f>
        <v>0</v>
      </c>
      <c r="F32" s="152">
        <f>[1]tarife!F38</f>
        <v>0</v>
      </c>
      <c r="G32" s="152">
        <f>[1]tarife!G38</f>
        <v>0</v>
      </c>
      <c r="H32" s="152">
        <f>[1]tarife!H38</f>
        <v>0</v>
      </c>
      <c r="I32" s="155">
        <f>SUM(I21:I31)</f>
        <v>11355482.939999999</v>
      </c>
      <c r="J32" s="153"/>
      <c r="K32" s="153"/>
    </row>
    <row r="33" spans="1:11" x14ac:dyDescent="0.25">
      <c r="E33" s="153"/>
      <c r="F33" s="153"/>
      <c r="G33" s="153"/>
      <c r="H33" s="153"/>
      <c r="I33" s="153"/>
      <c r="J33" s="153"/>
      <c r="K33" s="153"/>
    </row>
    <row r="36" spans="1:11" x14ac:dyDescent="0.25">
      <c r="A36" s="4" t="str">
        <f>[1]tarife!A26</f>
        <v>tarif</v>
      </c>
      <c r="B36" s="143" t="str">
        <f>[1]tarife!B26</f>
        <v>activitate</v>
      </c>
      <c r="C36" s="4" t="str">
        <f>[1]tarife!C26</f>
        <v>tarif/T</v>
      </c>
      <c r="D36" s="143" t="str">
        <f>[1]tarife!D26</f>
        <v>denumire tarif</v>
      </c>
      <c r="E36" s="150" t="str">
        <f>[1]tarife!E26</f>
        <v>cantitate estimata</v>
      </c>
      <c r="F36" s="150" t="str">
        <f>[1]tarife!F26</f>
        <v>cant/UM</v>
      </c>
      <c r="G36" s="150" t="str">
        <f>[1]tarife!G26</f>
        <v>UM</v>
      </c>
      <c r="H36" s="150" t="str">
        <f>[1]tarife!H26</f>
        <v>tarif estimat</v>
      </c>
      <c r="I36" s="150" t="s">
        <v>69</v>
      </c>
    </row>
    <row r="37" spans="1:11" ht="45" x14ac:dyDescent="0.25">
      <c r="A37" s="4">
        <f>[1]tarife!A27</f>
        <v>11</v>
      </c>
      <c r="B37" s="143" t="str">
        <f>[1]tarife!B27</f>
        <v>Curațatul mecanizat al zapezii, gheții și poleiului</v>
      </c>
      <c r="C37" s="4" t="str">
        <f>[1]tarife!C27</f>
        <v>T11</v>
      </c>
      <c r="D37" s="143" t="str">
        <f>[1]tarife!D27</f>
        <v>tarif curăţat zăpadă mecanizat cu autospeciale/utilaje echipate cu lamă/plug</v>
      </c>
      <c r="E37" s="152">
        <f>[1]tarife!E27</f>
        <v>43740032</v>
      </c>
      <c r="F37" s="150">
        <f>[1]tarife!F27</f>
        <v>1000</v>
      </c>
      <c r="G37" s="150" t="str">
        <f>[1]tarife!G27</f>
        <v>mp</v>
      </c>
      <c r="H37" s="99">
        <v>55</v>
      </c>
      <c r="I37" s="152">
        <f>SUM(E37/F37*H37)</f>
        <v>2405701.7599999998</v>
      </c>
    </row>
    <row r="38" spans="1:11" ht="45" x14ac:dyDescent="0.25">
      <c r="A38" s="4">
        <f>[1]tarife!A28</f>
        <v>12</v>
      </c>
      <c r="B38" s="143" t="str">
        <f>[1]tarife!B28</f>
        <v>Curațatul manual al zapezii, gheții și poleiului</v>
      </c>
      <c r="C38" s="4" t="str">
        <f>[1]tarife!C28</f>
        <v>T12</v>
      </c>
      <c r="D38" s="143" t="str">
        <f>[1]tarife!D28</f>
        <v>tarif curăţat zăpadă manual, inclusiv staţii publice de îmbarcare-debarcare călători şi refugii</v>
      </c>
      <c r="E38" s="152">
        <f>[1]deszapezire!H473+'[1]statii bus'!I148</f>
        <v>15729388</v>
      </c>
      <c r="F38" s="150">
        <f>[1]tarife!F28</f>
        <v>1000</v>
      </c>
      <c r="G38" s="150" t="str">
        <f>[1]tarife!G28</f>
        <v>mp</v>
      </c>
      <c r="H38" s="99">
        <v>230</v>
      </c>
      <c r="I38" s="152">
        <f>SUM(E38/F38*H38)</f>
        <v>3617759.24</v>
      </c>
    </row>
    <row r="39" spans="1:11" ht="30" x14ac:dyDescent="0.25">
      <c r="A39" s="4">
        <f>[1]tarife!A29</f>
        <v>13</v>
      </c>
      <c r="B39" s="143" t="str">
        <f>[1]tarife!B29</f>
        <v>Incarcare si transport zăpadă</v>
      </c>
      <c r="C39" s="4" t="str">
        <f>[1]tarife!C29</f>
        <v>T13</v>
      </c>
      <c r="D39" s="143" t="str">
        <f>[1]tarife!D29</f>
        <v>tarif încărcat mecanizat şi transport zăpadă</v>
      </c>
      <c r="E39" s="152">
        <f>[1]tarife!E29</f>
        <v>20000</v>
      </c>
      <c r="F39" s="150">
        <f>[1]tarife!F29</f>
        <v>1</v>
      </c>
      <c r="G39" s="150" t="str">
        <f>[1]tarife!G29</f>
        <v>tona</v>
      </c>
      <c r="H39" s="99">
        <v>45</v>
      </c>
      <c r="I39" s="152">
        <f>SUM(H39*E39)</f>
        <v>900000</v>
      </c>
    </row>
    <row r="40" spans="1:11" ht="30" x14ac:dyDescent="0.25">
      <c r="A40" s="4">
        <f>[1]tarife!A30</f>
        <v>14</v>
      </c>
      <c r="B40" s="143" t="str">
        <f>[1]tarife!B30</f>
        <v>compaterea gheții si a poleiului</v>
      </c>
      <c r="C40" s="4" t="str">
        <f>[1]tarife!C30</f>
        <v>T14</v>
      </c>
      <c r="D40" s="143" t="str">
        <f>[1]tarife!D30</f>
        <v>tarif împrăştiat mecanic material antiderapant, de tip sare</v>
      </c>
      <c r="E40" s="152">
        <v>0</v>
      </c>
      <c r="F40" s="150">
        <f>[1]tarife!F30</f>
        <v>1000</v>
      </c>
      <c r="G40" s="150" t="str">
        <f>[1]tarife!G30</f>
        <v>mp</v>
      </c>
      <c r="H40" s="99">
        <v>20</v>
      </c>
      <c r="I40" s="152">
        <f t="shared" ref="I40:I45" si="2">SUM(E40/F40*H40)</f>
        <v>0</v>
      </c>
    </row>
    <row r="41" spans="1:11" x14ac:dyDescent="0.25">
      <c r="A41" s="4">
        <f>[1]tarife!A31</f>
        <v>0</v>
      </c>
      <c r="B41" s="143">
        <f>[1]tarife!B31</f>
        <v>0</v>
      </c>
      <c r="C41" s="4" t="str">
        <f>[1]tarife!C31</f>
        <v>T14.1</v>
      </c>
      <c r="D41" s="143" t="str">
        <f>[1]tarife!D31</f>
        <v>tarif împrăştiat manual material antiderapant, de tip sare;</v>
      </c>
      <c r="E41" s="152">
        <v>0</v>
      </c>
      <c r="F41" s="150">
        <f>[1]tarife!F31</f>
        <v>1000</v>
      </c>
      <c r="G41" s="150" t="str">
        <f>[1]tarife!G31</f>
        <v>mp</v>
      </c>
      <c r="H41" s="99">
        <v>30</v>
      </c>
      <c r="I41" s="152">
        <f t="shared" si="2"/>
        <v>0</v>
      </c>
    </row>
    <row r="42" spans="1:11" ht="30" x14ac:dyDescent="0.25">
      <c r="A42" s="4">
        <f>[1]tarife!A32</f>
        <v>0</v>
      </c>
      <c r="B42" s="143">
        <f>[1]tarife!B32</f>
        <v>0</v>
      </c>
      <c r="C42" s="4" t="str">
        <f>[1]tarife!C32</f>
        <v>T14.2</v>
      </c>
      <c r="D42" s="143" t="str">
        <f>[1]tarife!D32</f>
        <v>tarif împrăştiat mecanic material antiderapant, de tip sare cu injecţie de soluţie de clorură de calciu, în pondere conform caiet de sarcini</v>
      </c>
      <c r="E42" s="152">
        <v>0</v>
      </c>
      <c r="F42" s="150">
        <f>[1]tarife!F32</f>
        <v>1000</v>
      </c>
      <c r="G42" s="150" t="str">
        <f>[1]tarife!G32</f>
        <v>mp</v>
      </c>
      <c r="H42" s="99">
        <v>50</v>
      </c>
      <c r="I42" s="152">
        <f t="shared" si="2"/>
        <v>0</v>
      </c>
    </row>
    <row r="43" spans="1:11" ht="30" x14ac:dyDescent="0.25">
      <c r="A43" s="4">
        <f>[1]tarife!A33</f>
        <v>0</v>
      </c>
      <c r="B43" s="143">
        <f>[1]tarife!B33</f>
        <v>0</v>
      </c>
      <c r="C43" s="4" t="str">
        <f>[1]tarife!C33</f>
        <v>T14.3</v>
      </c>
      <c r="D43" s="143" t="str">
        <f>[1]tarife!D33</f>
        <v>tarif împrăştiat manual material antiderapant, de tip sare în amestec cu clorură de calciu solidă, în pondere conform caiet de sarcini.</v>
      </c>
      <c r="E43" s="152">
        <v>0</v>
      </c>
      <c r="F43" s="150">
        <f>[1]tarife!F33</f>
        <v>1000</v>
      </c>
      <c r="G43" s="150" t="str">
        <f>[1]tarife!G33</f>
        <v>mp</v>
      </c>
      <c r="H43" s="99">
        <v>55</v>
      </c>
      <c r="I43" s="152">
        <f t="shared" si="2"/>
        <v>0</v>
      </c>
    </row>
    <row r="44" spans="1:11" ht="30" x14ac:dyDescent="0.25">
      <c r="A44" s="4">
        <f>[1]tarife!A34</f>
        <v>0</v>
      </c>
      <c r="B44" s="143">
        <f>[1]tarife!B34</f>
        <v>0</v>
      </c>
      <c r="C44" s="4" t="str">
        <f>[1]tarife!C34</f>
        <v>T14.4</v>
      </c>
      <c r="D44" s="154" t="str">
        <f>[1]tarife!D34</f>
        <v>tarif împrăştiat mecanic material antiderapant, de tip sare cu injecţie de soluţie de clorură de magneziu, în pondere conform caiet de sarcini</v>
      </c>
      <c r="E44" s="152">
        <f>[1]tarife!E34</f>
        <v>43740032</v>
      </c>
      <c r="F44" s="150">
        <f>[1]tarife!F34</f>
        <v>1000</v>
      </c>
      <c r="G44" s="150" t="str">
        <f>[1]tarife!G34</f>
        <v>mp</v>
      </c>
      <c r="H44" s="99">
        <v>50</v>
      </c>
      <c r="I44" s="152">
        <f t="shared" si="2"/>
        <v>2187001.6</v>
      </c>
    </row>
    <row r="45" spans="1:11" ht="30" x14ac:dyDescent="0.25">
      <c r="A45" s="4">
        <f>[1]tarife!A35</f>
        <v>0</v>
      </c>
      <c r="B45" s="143">
        <f>[1]tarife!B35</f>
        <v>0</v>
      </c>
      <c r="C45" s="4" t="str">
        <f>[1]tarife!C35</f>
        <v>T14.5</v>
      </c>
      <c r="D45" s="154" t="str">
        <f>[1]tarife!D35</f>
        <v>tarif împrăştiat manual material antiderapant, de tip sare în amestec cu clorură de magneziu solidă, în pondere conform caiet de sarcini.</v>
      </c>
      <c r="E45" s="152">
        <f>[1]tarife!E35</f>
        <v>15560188</v>
      </c>
      <c r="F45" s="150">
        <f>[1]tarife!F35</f>
        <v>1000</v>
      </c>
      <c r="G45" s="150" t="str">
        <f>[1]tarife!G35</f>
        <v>mp</v>
      </c>
      <c r="H45" s="99">
        <v>55</v>
      </c>
      <c r="I45" s="152">
        <f t="shared" si="2"/>
        <v>855810.34</v>
      </c>
    </row>
    <row r="46" spans="1:11" ht="60" x14ac:dyDescent="0.25">
      <c r="A46" s="4">
        <f>[1]tarife!A36</f>
        <v>15</v>
      </c>
      <c r="B46" s="143" t="str">
        <f>[1]tarife!B36</f>
        <v>curățarea de zăpadă și gheață a canalelor de scurgere de pe căile publice</v>
      </c>
      <c r="C46" s="4" t="str">
        <f>[1]tarife!C36</f>
        <v>T15</v>
      </c>
      <c r="D46" s="143" t="str">
        <f>[1]tarife!D36</f>
        <v>tarif curățare de zăpadă și gheață a canalelor de scurgere pluviala de pe căile publice</v>
      </c>
      <c r="E46" s="152">
        <f>[1]tarife!E36</f>
        <v>39535</v>
      </c>
      <c r="F46" s="150">
        <f>[1]tarife!F36</f>
        <v>1</v>
      </c>
      <c r="G46" s="150" t="str">
        <f>[1]tarife!G36</f>
        <v>ml</v>
      </c>
      <c r="H46" s="99">
        <v>6</v>
      </c>
      <c r="I46" s="152">
        <f t="shared" ref="I46:I47" si="3">SUM(H46*E46)</f>
        <v>237210</v>
      </c>
    </row>
    <row r="47" spans="1:11" ht="75" x14ac:dyDescent="0.25">
      <c r="A47" s="4">
        <f>[1]tarife!A37</f>
        <v>16</v>
      </c>
      <c r="B47" s="143" t="str">
        <f>[1]tarife!B37</f>
        <v>mobilizarea si asigurare logistica (se aplica doar cand nu exista activitati de deszapezire)</v>
      </c>
      <c r="C47" s="4" t="str">
        <f>[1]tarife!C37</f>
        <v>T16</v>
      </c>
      <c r="D47" s="143" t="str">
        <f>[1]tarife!D37</f>
        <v>Tariful de mobilizare şi asigurare logistică**</v>
      </c>
      <c r="E47" s="152">
        <f>[1]tarife!E37</f>
        <v>3840</v>
      </c>
      <c r="F47" s="150">
        <f>[1]tarife!F37</f>
        <v>1</v>
      </c>
      <c r="G47" s="150" t="str">
        <f>[1]tarife!G37</f>
        <v>ora</v>
      </c>
      <c r="H47" s="99">
        <v>300</v>
      </c>
      <c r="I47" s="152">
        <f t="shared" si="3"/>
        <v>1152000</v>
      </c>
    </row>
    <row r="48" spans="1:11" x14ac:dyDescent="0.25">
      <c r="A48" s="4">
        <f>[1]tarife!A38</f>
        <v>0</v>
      </c>
      <c r="B48" s="143">
        <f>[1]tarife!B38</f>
        <v>0</v>
      </c>
      <c r="C48" s="4">
        <f>[1]tarife!C38</f>
        <v>0</v>
      </c>
      <c r="D48" s="143">
        <f>[1]tarife!D38</f>
        <v>0</v>
      </c>
      <c r="E48" s="150">
        <f>[1]tarife!E38</f>
        <v>0</v>
      </c>
      <c r="F48" s="150">
        <f>[1]tarife!F38</f>
        <v>0</v>
      </c>
      <c r="G48" s="150">
        <f>[1]tarife!G38</f>
        <v>0</v>
      </c>
      <c r="H48" s="150">
        <f>[1]tarife!H38</f>
        <v>0</v>
      </c>
      <c r="I48" s="156">
        <f>SUM(I37:I47)</f>
        <v>11355482.939999999</v>
      </c>
    </row>
    <row r="52" spans="1:9" x14ac:dyDescent="0.25">
      <c r="A52" s="4" t="s">
        <v>1</v>
      </c>
      <c r="B52" s="143" t="s">
        <v>2</v>
      </c>
      <c r="C52" s="4" t="s">
        <v>3</v>
      </c>
      <c r="D52" s="143" t="s">
        <v>4</v>
      </c>
      <c r="E52" s="150" t="s">
        <v>71</v>
      </c>
      <c r="F52" s="150" t="s">
        <v>6</v>
      </c>
      <c r="G52" s="150" t="s">
        <v>7</v>
      </c>
      <c r="H52" s="150" t="s">
        <v>72</v>
      </c>
      <c r="I52" s="150" t="s">
        <v>69</v>
      </c>
    </row>
    <row r="53" spans="1:9" ht="45" x14ac:dyDescent="0.25">
      <c r="A53" s="4">
        <v>11</v>
      </c>
      <c r="B53" s="143" t="s">
        <v>73</v>
      </c>
      <c r="C53" s="4" t="s">
        <v>74</v>
      </c>
      <c r="D53" s="143" t="s">
        <v>75</v>
      </c>
      <c r="E53" s="152">
        <f>[1]deszapezire!H472</f>
        <v>43740032</v>
      </c>
      <c r="F53" s="152">
        <v>1000</v>
      </c>
      <c r="G53" s="152" t="s">
        <v>62</v>
      </c>
      <c r="H53" s="99">
        <v>55</v>
      </c>
      <c r="I53" s="152">
        <f>SUM(E53*H53/F53)</f>
        <v>2405701.7599999998</v>
      </c>
    </row>
    <row r="54" spans="1:9" ht="45" x14ac:dyDescent="0.25">
      <c r="A54" s="4">
        <v>12</v>
      </c>
      <c r="B54" s="143" t="s">
        <v>76</v>
      </c>
      <c r="C54" s="4" t="s">
        <v>77</v>
      </c>
      <c r="D54" s="143" t="s">
        <v>78</v>
      </c>
      <c r="E54" s="152">
        <f>[1]deszapezire!H473+'[1]statii bus'!I148</f>
        <v>15729388</v>
      </c>
      <c r="F54" s="152">
        <v>1000</v>
      </c>
      <c r="G54" s="152" t="s">
        <v>62</v>
      </c>
      <c r="H54" s="99">
        <v>230</v>
      </c>
      <c r="I54" s="152">
        <f t="shared" ref="I54:I63" si="4">SUM(E54*H54/F54)</f>
        <v>3617759.24</v>
      </c>
    </row>
    <row r="55" spans="1:9" ht="30" x14ac:dyDescent="0.25">
      <c r="A55" s="4">
        <v>13</v>
      </c>
      <c r="B55" s="143" t="s">
        <v>79</v>
      </c>
      <c r="C55" s="4" t="s">
        <v>80</v>
      </c>
      <c r="D55" s="143" t="s">
        <v>81</v>
      </c>
      <c r="E55" s="152">
        <v>20000</v>
      </c>
      <c r="F55" s="152">
        <v>1</v>
      </c>
      <c r="G55" s="152" t="s">
        <v>82</v>
      </c>
      <c r="H55" s="99">
        <v>45</v>
      </c>
      <c r="I55" s="152">
        <f t="shared" si="4"/>
        <v>900000</v>
      </c>
    </row>
    <row r="56" spans="1:9" ht="30" x14ac:dyDescent="0.25">
      <c r="A56" s="4">
        <v>14</v>
      </c>
      <c r="B56" s="143" t="s">
        <v>83</v>
      </c>
      <c r="C56" s="4" t="s">
        <v>84</v>
      </c>
      <c r="D56" s="154" t="s">
        <v>85</v>
      </c>
      <c r="E56" s="152">
        <v>31200000</v>
      </c>
      <c r="F56" s="152">
        <v>1000</v>
      </c>
      <c r="G56" s="152" t="s">
        <v>62</v>
      </c>
      <c r="H56" s="99">
        <v>20</v>
      </c>
      <c r="I56" s="152">
        <f t="shared" si="4"/>
        <v>624000</v>
      </c>
    </row>
    <row r="57" spans="1:9" x14ac:dyDescent="0.25">
      <c r="A57" s="4">
        <v>0</v>
      </c>
      <c r="B57" s="143">
        <v>0</v>
      </c>
      <c r="C57" s="4" t="s">
        <v>86</v>
      </c>
      <c r="D57" s="154" t="s">
        <v>87</v>
      </c>
      <c r="E57" s="152">
        <v>11109000</v>
      </c>
      <c r="F57" s="152">
        <v>1000</v>
      </c>
      <c r="G57" s="152" t="s">
        <v>62</v>
      </c>
      <c r="H57" s="99">
        <v>30</v>
      </c>
      <c r="I57" s="152">
        <f t="shared" si="4"/>
        <v>333270</v>
      </c>
    </row>
    <row r="58" spans="1:9" ht="30" x14ac:dyDescent="0.25">
      <c r="A58" s="4">
        <v>0</v>
      </c>
      <c r="B58" s="143">
        <v>0</v>
      </c>
      <c r="C58" s="4" t="s">
        <v>88</v>
      </c>
      <c r="D58" s="143" t="s">
        <v>89</v>
      </c>
      <c r="E58" s="152">
        <v>0</v>
      </c>
      <c r="F58" s="152">
        <v>1000</v>
      </c>
      <c r="G58" s="152" t="s">
        <v>62</v>
      </c>
      <c r="H58" s="99">
        <v>50</v>
      </c>
      <c r="I58" s="152">
        <f t="shared" si="4"/>
        <v>0</v>
      </c>
    </row>
    <row r="59" spans="1:9" ht="30" x14ac:dyDescent="0.25">
      <c r="A59" s="4">
        <v>0</v>
      </c>
      <c r="B59" s="143">
        <v>0</v>
      </c>
      <c r="C59" s="4" t="s">
        <v>90</v>
      </c>
      <c r="D59" s="143" t="s">
        <v>91</v>
      </c>
      <c r="E59" s="152">
        <v>0</v>
      </c>
      <c r="F59" s="152">
        <v>1000</v>
      </c>
      <c r="G59" s="152" t="s">
        <v>62</v>
      </c>
      <c r="H59" s="99">
        <v>55</v>
      </c>
      <c r="I59" s="152">
        <f t="shared" si="4"/>
        <v>0</v>
      </c>
    </row>
    <row r="60" spans="1:9" ht="30" x14ac:dyDescent="0.25">
      <c r="A60" s="4">
        <v>0</v>
      </c>
      <c r="B60" s="143">
        <v>0</v>
      </c>
      <c r="C60" s="4" t="s">
        <v>92</v>
      </c>
      <c r="D60" s="154" t="s">
        <v>93</v>
      </c>
      <c r="E60" s="152">
        <v>31200000</v>
      </c>
      <c r="F60" s="152">
        <v>1000</v>
      </c>
      <c r="G60" s="152" t="s">
        <v>62</v>
      </c>
      <c r="H60" s="99">
        <v>50</v>
      </c>
      <c r="I60" s="152">
        <f t="shared" si="4"/>
        <v>1560000</v>
      </c>
    </row>
    <row r="61" spans="1:9" ht="30" x14ac:dyDescent="0.25">
      <c r="A61" s="4">
        <v>0</v>
      </c>
      <c r="B61" s="143">
        <v>0</v>
      </c>
      <c r="C61" s="4" t="s">
        <v>94</v>
      </c>
      <c r="D61" s="154" t="s">
        <v>95</v>
      </c>
      <c r="E61" s="152">
        <v>11109000</v>
      </c>
      <c r="F61" s="152">
        <v>1000</v>
      </c>
      <c r="G61" s="152" t="s">
        <v>62</v>
      </c>
      <c r="H61" s="99">
        <v>55</v>
      </c>
      <c r="I61" s="152">
        <f t="shared" si="4"/>
        <v>610995</v>
      </c>
    </row>
    <row r="62" spans="1:9" ht="60" x14ac:dyDescent="0.25">
      <c r="A62" s="4">
        <v>15</v>
      </c>
      <c r="B62" s="143" t="s">
        <v>96</v>
      </c>
      <c r="C62" s="4" t="s">
        <v>97</v>
      </c>
      <c r="D62" s="143" t="s">
        <v>98</v>
      </c>
      <c r="E62" s="152">
        <v>39535</v>
      </c>
      <c r="F62" s="152">
        <v>1</v>
      </c>
      <c r="G62" s="152" t="s">
        <v>64</v>
      </c>
      <c r="H62" s="99">
        <v>6</v>
      </c>
      <c r="I62" s="152">
        <f t="shared" si="4"/>
        <v>237210</v>
      </c>
    </row>
    <row r="63" spans="1:9" ht="75" x14ac:dyDescent="0.25">
      <c r="A63" s="4">
        <v>16</v>
      </c>
      <c r="B63" s="143" t="s">
        <v>99</v>
      </c>
      <c r="C63" s="4" t="s">
        <v>100</v>
      </c>
      <c r="D63" s="143" t="s">
        <v>101</v>
      </c>
      <c r="E63" s="152">
        <v>3840</v>
      </c>
      <c r="F63" s="152">
        <v>1</v>
      </c>
      <c r="G63" s="152" t="s">
        <v>102</v>
      </c>
      <c r="H63" s="99">
        <v>300</v>
      </c>
      <c r="I63" s="152">
        <f t="shared" si="4"/>
        <v>1152000</v>
      </c>
    </row>
    <row r="64" spans="1:9" x14ac:dyDescent="0.25">
      <c r="A64" s="4">
        <v>0</v>
      </c>
      <c r="B64" s="143">
        <v>0</v>
      </c>
      <c r="C64" s="4">
        <v>0</v>
      </c>
      <c r="D64" s="143">
        <v>0</v>
      </c>
      <c r="E64" s="152">
        <v>0</v>
      </c>
      <c r="F64" s="152">
        <v>0</v>
      </c>
      <c r="G64" s="152">
        <v>0</v>
      </c>
      <c r="H64" s="152">
        <v>0</v>
      </c>
      <c r="I64" s="155">
        <f>SUM(I53:I63)</f>
        <v>11440936</v>
      </c>
    </row>
    <row r="68" spans="1:14" x14ac:dyDescent="0.25">
      <c r="A68" s="157" t="s">
        <v>1</v>
      </c>
      <c r="B68" s="23" t="s">
        <v>2</v>
      </c>
      <c r="C68" s="157" t="s">
        <v>3</v>
      </c>
      <c r="D68" s="23" t="s">
        <v>4</v>
      </c>
      <c r="E68" s="158" t="s">
        <v>71</v>
      </c>
      <c r="F68" s="158" t="s">
        <v>6</v>
      </c>
      <c r="G68" s="158" t="s">
        <v>7</v>
      </c>
      <c r="H68" s="158" t="s">
        <v>72</v>
      </c>
      <c r="I68" s="158" t="s">
        <v>70</v>
      </c>
      <c r="L68" s="166"/>
      <c r="M68" s="166"/>
      <c r="N68" s="167"/>
    </row>
    <row r="69" spans="1:14" ht="45" x14ac:dyDescent="0.25">
      <c r="A69" s="157">
        <v>11</v>
      </c>
      <c r="B69" s="23" t="s">
        <v>73</v>
      </c>
      <c r="C69" s="157" t="s">
        <v>74</v>
      </c>
      <c r="D69" s="23" t="s">
        <v>75</v>
      </c>
      <c r="E69" s="159">
        <v>62485760</v>
      </c>
      <c r="F69" s="158">
        <v>1000</v>
      </c>
      <c r="G69" s="158" t="s">
        <v>62</v>
      </c>
      <c r="H69" s="160">
        <v>55</v>
      </c>
      <c r="I69" s="159">
        <f>SUM(E69*H69/F69)</f>
        <v>3436716.8</v>
      </c>
      <c r="L69" s="167"/>
      <c r="M69" s="167"/>
      <c r="N69" s="167"/>
    </row>
    <row r="70" spans="1:14" ht="45" x14ac:dyDescent="0.25">
      <c r="A70" s="157">
        <v>12</v>
      </c>
      <c r="B70" s="23" t="s">
        <v>76</v>
      </c>
      <c r="C70" s="157" t="s">
        <v>77</v>
      </c>
      <c r="D70" s="23" t="s">
        <v>78</v>
      </c>
      <c r="E70" s="159">
        <f>'[1]statii bus'!I148+[1]deszapezire!H473</f>
        <v>15729388</v>
      </c>
      <c r="F70" s="158">
        <v>1000</v>
      </c>
      <c r="G70" s="158" t="s">
        <v>62</v>
      </c>
      <c r="H70" s="160">
        <v>230</v>
      </c>
      <c r="I70" s="159">
        <f>SUM(E70*H70/F70)</f>
        <v>3617759.24</v>
      </c>
      <c r="L70" s="167"/>
      <c r="M70" s="167"/>
      <c r="N70" s="167"/>
    </row>
    <row r="71" spans="1:14" ht="30" x14ac:dyDescent="0.25">
      <c r="A71" s="157">
        <v>13</v>
      </c>
      <c r="B71" s="23" t="s">
        <v>79</v>
      </c>
      <c r="C71" s="157" t="s">
        <v>80</v>
      </c>
      <c r="D71" s="23" t="s">
        <v>81</v>
      </c>
      <c r="E71" s="159">
        <v>20000</v>
      </c>
      <c r="F71" s="158">
        <v>1</v>
      </c>
      <c r="G71" s="158" t="s">
        <v>82</v>
      </c>
      <c r="H71" s="160">
        <v>45</v>
      </c>
      <c r="I71" s="159">
        <f>SUM(E71*H71)</f>
        <v>900000</v>
      </c>
      <c r="L71" s="167"/>
      <c r="M71" s="167"/>
      <c r="N71" s="167"/>
    </row>
    <row r="72" spans="1:14" ht="30" x14ac:dyDescent="0.25">
      <c r="A72" s="157">
        <v>14</v>
      </c>
      <c r="B72" s="23" t="s">
        <v>83</v>
      </c>
      <c r="C72" s="157" t="s">
        <v>84</v>
      </c>
      <c r="D72" s="23" t="s">
        <v>85</v>
      </c>
      <c r="E72" s="159">
        <v>31200000</v>
      </c>
      <c r="F72" s="158">
        <v>1000</v>
      </c>
      <c r="G72" s="158" t="s">
        <v>62</v>
      </c>
      <c r="H72" s="160">
        <v>20</v>
      </c>
      <c r="I72" s="159">
        <f>SUM(E72*H72/F72)</f>
        <v>624000</v>
      </c>
      <c r="L72" s="167"/>
      <c r="M72" s="167"/>
      <c r="N72" s="167"/>
    </row>
    <row r="73" spans="1:14" x14ac:dyDescent="0.25">
      <c r="A73" s="157">
        <v>0</v>
      </c>
      <c r="B73" s="23">
        <v>0</v>
      </c>
      <c r="C73" s="157" t="s">
        <v>86</v>
      </c>
      <c r="D73" s="23" t="s">
        <v>87</v>
      </c>
      <c r="E73" s="159">
        <v>11109000</v>
      </c>
      <c r="F73" s="158">
        <v>1000</v>
      </c>
      <c r="G73" s="158" t="s">
        <v>62</v>
      </c>
      <c r="H73" s="160">
        <v>30</v>
      </c>
      <c r="I73" s="159">
        <f>SUM(E73*H73/F73)</f>
        <v>333270</v>
      </c>
      <c r="L73" s="167"/>
      <c r="M73" s="167"/>
      <c r="N73" s="167"/>
    </row>
    <row r="74" spans="1:14" ht="30" x14ac:dyDescent="0.25">
      <c r="A74" s="157">
        <v>0</v>
      </c>
      <c r="B74" s="23">
        <v>0</v>
      </c>
      <c r="C74" s="157" t="s">
        <v>88</v>
      </c>
      <c r="D74" s="23" t="s">
        <v>89</v>
      </c>
      <c r="E74" s="159">
        <v>0</v>
      </c>
      <c r="F74" s="158">
        <v>1000</v>
      </c>
      <c r="G74" s="158" t="s">
        <v>62</v>
      </c>
      <c r="H74" s="160">
        <v>50</v>
      </c>
      <c r="I74" s="159">
        <f t="shared" ref="I74:I77" si="5">SUM(E74*H74/F74)</f>
        <v>0</v>
      </c>
      <c r="L74" s="167"/>
      <c r="M74" s="167"/>
      <c r="N74" s="167"/>
    </row>
    <row r="75" spans="1:14" ht="30" x14ac:dyDescent="0.25">
      <c r="A75" s="157">
        <v>0</v>
      </c>
      <c r="B75" s="23">
        <v>0</v>
      </c>
      <c r="C75" s="157" t="s">
        <v>90</v>
      </c>
      <c r="D75" s="23" t="s">
        <v>91</v>
      </c>
      <c r="E75" s="159">
        <v>0</v>
      </c>
      <c r="F75" s="158">
        <v>1000</v>
      </c>
      <c r="G75" s="158" t="s">
        <v>62</v>
      </c>
      <c r="H75" s="160">
        <v>55</v>
      </c>
      <c r="I75" s="159">
        <f t="shared" si="5"/>
        <v>0</v>
      </c>
      <c r="L75" s="167"/>
      <c r="M75" s="167"/>
      <c r="N75" s="167"/>
    </row>
    <row r="76" spans="1:14" ht="30" x14ac:dyDescent="0.25">
      <c r="A76" s="157">
        <v>0</v>
      </c>
      <c r="B76" s="23">
        <v>0</v>
      </c>
      <c r="C76" s="157" t="s">
        <v>92</v>
      </c>
      <c r="D76" s="23" t="s">
        <v>93</v>
      </c>
      <c r="E76" s="159">
        <v>31200000</v>
      </c>
      <c r="F76" s="158">
        <v>1000</v>
      </c>
      <c r="G76" s="158" t="s">
        <v>62</v>
      </c>
      <c r="H76" s="160">
        <v>50</v>
      </c>
      <c r="I76" s="159">
        <f t="shared" si="5"/>
        <v>1560000</v>
      </c>
      <c r="L76" s="167"/>
      <c r="M76" s="167"/>
      <c r="N76" s="167"/>
    </row>
    <row r="77" spans="1:14" ht="30" x14ac:dyDescent="0.25">
      <c r="A77" s="157">
        <v>0</v>
      </c>
      <c r="B77" s="23">
        <v>0</v>
      </c>
      <c r="C77" s="157" t="s">
        <v>94</v>
      </c>
      <c r="D77" s="23" t="s">
        <v>95</v>
      </c>
      <c r="E77" s="159">
        <v>11109000</v>
      </c>
      <c r="F77" s="158">
        <v>1000</v>
      </c>
      <c r="G77" s="158" t="s">
        <v>62</v>
      </c>
      <c r="H77" s="160">
        <v>55</v>
      </c>
      <c r="I77" s="159">
        <f t="shared" si="5"/>
        <v>610995</v>
      </c>
      <c r="L77" s="167"/>
      <c r="M77" s="167"/>
      <c r="N77" s="167"/>
    </row>
    <row r="78" spans="1:14" ht="60" x14ac:dyDescent="0.25">
      <c r="A78" s="157">
        <v>15</v>
      </c>
      <c r="B78" s="23" t="s">
        <v>96</v>
      </c>
      <c r="C78" s="157" t="s">
        <v>97</v>
      </c>
      <c r="D78" s="23" t="s">
        <v>98</v>
      </c>
      <c r="E78" s="159">
        <v>39535</v>
      </c>
      <c r="F78" s="158">
        <v>1</v>
      </c>
      <c r="G78" s="158" t="s">
        <v>64</v>
      </c>
      <c r="H78" s="160">
        <v>6</v>
      </c>
      <c r="I78" s="159">
        <f t="shared" ref="I78:I79" si="6">SUM(E78*H78)</f>
        <v>237210</v>
      </c>
      <c r="L78" s="167"/>
      <c r="M78" s="167"/>
      <c r="N78" s="167"/>
    </row>
    <row r="79" spans="1:14" ht="75.75" thickBot="1" x14ac:dyDescent="0.3">
      <c r="A79" s="157">
        <v>16</v>
      </c>
      <c r="B79" s="23" t="s">
        <v>99</v>
      </c>
      <c r="C79" s="157" t="s">
        <v>100</v>
      </c>
      <c r="D79" s="23" t="s">
        <v>101</v>
      </c>
      <c r="E79" s="159">
        <v>3840</v>
      </c>
      <c r="F79" s="158">
        <v>1</v>
      </c>
      <c r="G79" s="158" t="s">
        <v>102</v>
      </c>
      <c r="H79" s="160">
        <v>300</v>
      </c>
      <c r="I79" s="161">
        <f t="shared" si="6"/>
        <v>1152000</v>
      </c>
    </row>
    <row r="80" spans="1:14" ht="15.75" thickBot="1" x14ac:dyDescent="0.3">
      <c r="A80" s="4">
        <v>0</v>
      </c>
      <c r="B80" s="143">
        <v>0</v>
      </c>
      <c r="C80" s="4">
        <v>0</v>
      </c>
      <c r="D80" s="143">
        <v>0</v>
      </c>
      <c r="E80" s="152">
        <v>0</v>
      </c>
      <c r="F80" s="150">
        <v>0</v>
      </c>
      <c r="G80" s="150">
        <v>0</v>
      </c>
      <c r="H80" s="162">
        <v>0</v>
      </c>
      <c r="I80" s="163">
        <f>SUM(I69:I79)</f>
        <v>12471951.039999999</v>
      </c>
    </row>
    <row r="83" spans="1:9" x14ac:dyDescent="0.25">
      <c r="A83" s="4" t="s">
        <v>1</v>
      </c>
      <c r="B83" s="143" t="s">
        <v>2</v>
      </c>
      <c r="C83" s="4" t="s">
        <v>3</v>
      </c>
      <c r="D83" s="143" t="s">
        <v>4</v>
      </c>
      <c r="E83" s="150" t="s">
        <v>71</v>
      </c>
      <c r="F83" s="150" t="s">
        <v>6</v>
      </c>
      <c r="G83" s="150" t="s">
        <v>7</v>
      </c>
      <c r="H83" s="150" t="s">
        <v>72</v>
      </c>
      <c r="I83" s="150" t="s">
        <v>70</v>
      </c>
    </row>
    <row r="84" spans="1:9" ht="45" x14ac:dyDescent="0.25">
      <c r="A84" s="4">
        <v>11</v>
      </c>
      <c r="B84" s="143" t="s">
        <v>73</v>
      </c>
      <c r="C84" s="4" t="s">
        <v>74</v>
      </c>
      <c r="D84" s="143" t="s">
        <v>75</v>
      </c>
      <c r="E84" s="152">
        <v>62485760</v>
      </c>
      <c r="F84" s="150">
        <v>1000</v>
      </c>
      <c r="G84" s="150" t="s">
        <v>62</v>
      </c>
      <c r="H84" s="99">
        <v>55</v>
      </c>
      <c r="I84" s="152">
        <f>SUM(E84*H84/F84)</f>
        <v>3436716.8</v>
      </c>
    </row>
    <row r="85" spans="1:9" ht="45" x14ac:dyDescent="0.25">
      <c r="A85" s="4">
        <v>12</v>
      </c>
      <c r="B85" s="143" t="s">
        <v>76</v>
      </c>
      <c r="C85" s="4" t="s">
        <v>77</v>
      </c>
      <c r="D85" s="143" t="s">
        <v>78</v>
      </c>
      <c r="E85" s="152">
        <f>'[1]statii bus'!I148+[1]deszapezire!H473</f>
        <v>15729388</v>
      </c>
      <c r="F85" s="150">
        <v>1000</v>
      </c>
      <c r="G85" s="150" t="s">
        <v>62</v>
      </c>
      <c r="H85" s="99">
        <v>230</v>
      </c>
      <c r="I85" s="152">
        <f>SUM(E85*H85/F85)</f>
        <v>3617759.24</v>
      </c>
    </row>
    <row r="86" spans="1:9" ht="30" x14ac:dyDescent="0.25">
      <c r="A86" s="4">
        <v>13</v>
      </c>
      <c r="B86" s="143" t="s">
        <v>79</v>
      </c>
      <c r="C86" s="4" t="s">
        <v>80</v>
      </c>
      <c r="D86" s="143" t="s">
        <v>81</v>
      </c>
      <c r="E86" s="152">
        <v>20000</v>
      </c>
      <c r="F86" s="150">
        <v>1</v>
      </c>
      <c r="G86" s="150" t="s">
        <v>82</v>
      </c>
      <c r="H86" s="99">
        <v>45</v>
      </c>
      <c r="I86" s="152">
        <f>SUM(E86*H86)</f>
        <v>900000</v>
      </c>
    </row>
    <row r="87" spans="1:9" ht="30" x14ac:dyDescent="0.25">
      <c r="A87" s="4">
        <v>14</v>
      </c>
      <c r="B87" s="143" t="s">
        <v>83</v>
      </c>
      <c r="C87" s="4" t="s">
        <v>84</v>
      </c>
      <c r="D87" s="154" t="s">
        <v>85</v>
      </c>
      <c r="E87" s="152">
        <v>20828587</v>
      </c>
      <c r="F87" s="150">
        <v>1000</v>
      </c>
      <c r="G87" s="150" t="s">
        <v>62</v>
      </c>
      <c r="H87" s="99">
        <v>20</v>
      </c>
      <c r="I87" s="152">
        <f>SUM(E87*H87/F87)</f>
        <v>416571.74</v>
      </c>
    </row>
    <row r="88" spans="1:9" x14ac:dyDescent="0.25">
      <c r="A88" s="4">
        <v>0</v>
      </c>
      <c r="B88" s="143">
        <v>0</v>
      </c>
      <c r="C88" s="4" t="s">
        <v>86</v>
      </c>
      <c r="D88" s="154" t="s">
        <v>87</v>
      </c>
      <c r="E88" s="152">
        <v>10373459</v>
      </c>
      <c r="F88" s="150">
        <v>1000</v>
      </c>
      <c r="G88" s="150" t="s">
        <v>62</v>
      </c>
      <c r="H88" s="99">
        <v>30</v>
      </c>
      <c r="I88" s="152">
        <f>SUM(E88*H88/F88)</f>
        <v>311203.77</v>
      </c>
    </row>
    <row r="89" spans="1:9" ht="30" x14ac:dyDescent="0.25">
      <c r="A89" s="4">
        <v>0</v>
      </c>
      <c r="B89" s="143">
        <v>0</v>
      </c>
      <c r="C89" s="4" t="s">
        <v>88</v>
      </c>
      <c r="D89" s="164" t="s">
        <v>89</v>
      </c>
      <c r="E89" s="152">
        <v>20828587</v>
      </c>
      <c r="F89" s="150">
        <v>1000</v>
      </c>
      <c r="G89" s="150" t="s">
        <v>62</v>
      </c>
      <c r="H89" s="99">
        <v>50</v>
      </c>
      <c r="I89" s="152">
        <f t="shared" ref="I89:I92" si="7">SUM(E89*H89/F89)</f>
        <v>1041429.35</v>
      </c>
    </row>
    <row r="90" spans="1:9" ht="30" x14ac:dyDescent="0.25">
      <c r="A90" s="4">
        <v>0</v>
      </c>
      <c r="B90" s="143">
        <v>0</v>
      </c>
      <c r="C90" s="4" t="s">
        <v>90</v>
      </c>
      <c r="D90" s="164" t="s">
        <v>91</v>
      </c>
      <c r="E90" s="152">
        <v>5186730</v>
      </c>
      <c r="F90" s="150">
        <v>1000</v>
      </c>
      <c r="G90" s="150" t="s">
        <v>62</v>
      </c>
      <c r="H90" s="99">
        <v>55</v>
      </c>
      <c r="I90" s="152">
        <f t="shared" si="7"/>
        <v>285270.15000000002</v>
      </c>
    </row>
    <row r="91" spans="1:9" ht="30" x14ac:dyDescent="0.25">
      <c r="A91" s="4">
        <v>0</v>
      </c>
      <c r="B91" s="143">
        <v>0</v>
      </c>
      <c r="C91" s="4" t="s">
        <v>92</v>
      </c>
      <c r="D91" s="165" t="s">
        <v>93</v>
      </c>
      <c r="E91" s="152">
        <v>20828587</v>
      </c>
      <c r="F91" s="150">
        <v>1000</v>
      </c>
      <c r="G91" s="150" t="s">
        <v>62</v>
      </c>
      <c r="H91" s="99">
        <v>50</v>
      </c>
      <c r="I91" s="152">
        <f t="shared" si="7"/>
        <v>1041429.35</v>
      </c>
    </row>
    <row r="92" spans="1:9" ht="30" x14ac:dyDescent="0.25">
      <c r="A92" s="4">
        <v>0</v>
      </c>
      <c r="B92" s="143">
        <v>0</v>
      </c>
      <c r="C92" s="4" t="s">
        <v>94</v>
      </c>
      <c r="D92" s="165" t="s">
        <v>95</v>
      </c>
      <c r="E92" s="152">
        <v>5186730</v>
      </c>
      <c r="F92" s="150">
        <v>1000</v>
      </c>
      <c r="G92" s="150" t="s">
        <v>62</v>
      </c>
      <c r="H92" s="99">
        <v>55</v>
      </c>
      <c r="I92" s="152">
        <f t="shared" si="7"/>
        <v>285270.15000000002</v>
      </c>
    </row>
    <row r="93" spans="1:9" ht="60" x14ac:dyDescent="0.25">
      <c r="A93" s="4">
        <v>15</v>
      </c>
      <c r="B93" s="143" t="s">
        <v>96</v>
      </c>
      <c r="C93" s="4" t="s">
        <v>97</v>
      </c>
      <c r="D93" s="143" t="s">
        <v>98</v>
      </c>
      <c r="E93" s="152">
        <v>39535</v>
      </c>
      <c r="F93" s="150">
        <v>1</v>
      </c>
      <c r="G93" s="150" t="s">
        <v>64</v>
      </c>
      <c r="H93" s="99">
        <v>6</v>
      </c>
      <c r="I93" s="152">
        <f t="shared" ref="I93:I94" si="8">SUM(E93*H93)</f>
        <v>237210</v>
      </c>
    </row>
    <row r="94" spans="1:9" ht="75" x14ac:dyDescent="0.25">
      <c r="A94" s="4">
        <v>16</v>
      </c>
      <c r="B94" s="143" t="s">
        <v>99</v>
      </c>
      <c r="C94" s="4" t="s">
        <v>100</v>
      </c>
      <c r="D94" s="143" t="s">
        <v>101</v>
      </c>
      <c r="E94" s="152">
        <v>3840</v>
      </c>
      <c r="F94" s="150">
        <v>1</v>
      </c>
      <c r="G94" s="150" t="s">
        <v>102</v>
      </c>
      <c r="H94" s="99">
        <v>300</v>
      </c>
      <c r="I94" s="152">
        <f t="shared" si="8"/>
        <v>1152000</v>
      </c>
    </row>
    <row r="95" spans="1:9" x14ac:dyDescent="0.25">
      <c r="A95" s="4">
        <v>0</v>
      </c>
      <c r="B95" s="143">
        <v>0</v>
      </c>
      <c r="C95" s="4">
        <v>0</v>
      </c>
      <c r="D95" s="143">
        <v>0</v>
      </c>
      <c r="E95" s="152">
        <v>0</v>
      </c>
      <c r="F95" s="150">
        <v>0</v>
      </c>
      <c r="G95" s="150">
        <v>0</v>
      </c>
      <c r="H95" s="152">
        <v>0</v>
      </c>
      <c r="I95" s="155">
        <f>SUM(I84:I94)</f>
        <v>12724860.550000001</v>
      </c>
    </row>
  </sheetData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estimare contract</vt:lpstr>
      <vt:lpstr>simulare activitate stradal</vt:lpstr>
      <vt:lpstr>simulare activitate deszapezire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Moldovan Florian</dc:creator>
  <cp:lastModifiedBy>Moldovan Florian</cp:lastModifiedBy>
  <dcterms:created xsi:type="dcterms:W3CDTF">2026-06-10T10:40:48Z</dcterms:created>
  <dcterms:modified xsi:type="dcterms:W3CDTF">2026-06-10T10:58:43Z</dcterms:modified>
</cp:coreProperties>
</file>